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05" windowWidth="23880" windowHeight="9405"/>
  </bookViews>
  <sheets>
    <sheet name="Stofflagerstand Zoll + Alt" sheetId="1" r:id="rId1"/>
  </sheets>
  <definedNames>
    <definedName name="_xlnm.Print_Area" localSheetId="0">'Stofflagerstand Zoll + Alt'!$B$1:$I$94</definedName>
  </definedNames>
  <calcPr calcId="125725"/>
</workbook>
</file>

<file path=xl/calcChain.xml><?xml version="1.0" encoding="utf-8"?>
<calcChain xmlns="http://schemas.openxmlformats.org/spreadsheetml/2006/main">
  <c r="G2" i="1"/>
  <c r="H2"/>
  <c r="E5"/>
  <c r="H5"/>
  <c r="E6"/>
  <c r="H6"/>
  <c r="E7"/>
  <c r="E9"/>
  <c r="E10"/>
  <c r="E11"/>
  <c r="E12"/>
  <c r="E13"/>
  <c r="E16"/>
  <c r="E17"/>
  <c r="E19"/>
  <c r="E20"/>
  <c r="E23"/>
  <c r="E25"/>
  <c r="E27"/>
  <c r="E28"/>
  <c r="E29"/>
  <c r="E32"/>
  <c r="E34"/>
  <c r="E35"/>
  <c r="E36"/>
  <c r="E39"/>
  <c r="E41"/>
  <c r="E42"/>
  <c r="E45"/>
  <c r="E46"/>
  <c r="E49"/>
  <c r="E50"/>
  <c r="E54"/>
  <c r="E55"/>
  <c r="E56"/>
  <c r="E57"/>
  <c r="E58"/>
  <c r="E65"/>
  <c r="E91"/>
  <c r="E93"/>
</calcChain>
</file>

<file path=xl/sharedStrings.xml><?xml version="1.0" encoding="utf-8"?>
<sst xmlns="http://schemas.openxmlformats.org/spreadsheetml/2006/main" count="287" uniqueCount="130">
  <si>
    <t>PMH CF6</t>
  </si>
  <si>
    <t>08</t>
  </si>
  <si>
    <t>348</t>
  </si>
  <si>
    <t>14</t>
  </si>
  <si>
    <t>PMS</t>
  </si>
  <si>
    <t>370</t>
  </si>
  <si>
    <t>331</t>
  </si>
  <si>
    <t>107</t>
  </si>
  <si>
    <t>321</t>
  </si>
  <si>
    <t>329</t>
  </si>
  <si>
    <t>330</t>
  </si>
  <si>
    <t>PMS WP</t>
  </si>
  <si>
    <t>302</t>
  </si>
  <si>
    <t>303</t>
  </si>
  <si>
    <t>362</t>
  </si>
  <si>
    <t>157</t>
  </si>
  <si>
    <t>Green | no picture</t>
  </si>
  <si>
    <t>363</t>
  </si>
  <si>
    <t>09</t>
  </si>
  <si>
    <t>98</t>
  </si>
  <si>
    <t>CMH</t>
  </si>
  <si>
    <t>301C</t>
  </si>
  <si>
    <t>Garnet</t>
  </si>
  <si>
    <t>8</t>
  </si>
  <si>
    <t>3</t>
  </si>
  <si>
    <t>11</t>
  </si>
  <si>
    <t>0</t>
  </si>
  <si>
    <t>10</t>
  </si>
  <si>
    <t>Jade</t>
  </si>
  <si>
    <t>16</t>
  </si>
  <si>
    <t>159</t>
  </si>
  <si>
    <t>332</t>
  </si>
  <si>
    <t>350</t>
  </si>
  <si>
    <t>158</t>
  </si>
  <si>
    <t>PPL</t>
  </si>
  <si>
    <t>19B</t>
  </si>
  <si>
    <t>305</t>
  </si>
  <si>
    <t>PSL</t>
  </si>
  <si>
    <t>301A</t>
  </si>
  <si>
    <t>301B</t>
  </si>
  <si>
    <t>301F</t>
  </si>
  <si>
    <t>301I</t>
  </si>
  <si>
    <t>301J</t>
  </si>
  <si>
    <t>102</t>
  </si>
  <si>
    <t>301L</t>
  </si>
  <si>
    <t>17B</t>
  </si>
  <si>
    <t>368</t>
  </si>
  <si>
    <t>21</t>
  </si>
  <si>
    <t>341</t>
  </si>
  <si>
    <t>1</t>
  </si>
  <si>
    <t>335</t>
  </si>
  <si>
    <t>336</t>
  </si>
  <si>
    <t>Hispano</t>
  </si>
  <si>
    <t>55/69 (01)</t>
  </si>
  <si>
    <t>Cuadro Bosco</t>
  </si>
  <si>
    <t>303F</t>
  </si>
  <si>
    <t>303D</t>
  </si>
  <si>
    <t>323</t>
  </si>
  <si>
    <t>Preis / M</t>
  </si>
  <si>
    <t>IFH</t>
  </si>
  <si>
    <t>HISPANO</t>
  </si>
  <si>
    <t>AMH</t>
  </si>
  <si>
    <t>Anti Slip pets</t>
  </si>
  <si>
    <t>SCHWARZ</t>
  </si>
  <si>
    <t>11B</t>
  </si>
  <si>
    <t>02</t>
  </si>
  <si>
    <t>307</t>
  </si>
  <si>
    <t>343</t>
  </si>
  <si>
    <t>367</t>
  </si>
  <si>
    <t>04B</t>
  </si>
  <si>
    <t>83</t>
  </si>
  <si>
    <t>ALT - LAGERSTOFFE</t>
  </si>
  <si>
    <t>Liso</t>
  </si>
  <si>
    <t>Negro (22)</t>
  </si>
  <si>
    <t>22/21</t>
  </si>
  <si>
    <t>Gris Plomo 21</t>
  </si>
  <si>
    <t>Burdeos 10</t>
  </si>
  <si>
    <t>Beige 3</t>
  </si>
  <si>
    <t>Frambuesa 80</t>
  </si>
  <si>
    <t>Ferrari 57</t>
  </si>
  <si>
    <t xml:space="preserve">TU 923 </t>
  </si>
  <si>
    <t>PKL 300F</t>
  </si>
  <si>
    <t>TU 924</t>
  </si>
  <si>
    <t>PKL 300C</t>
  </si>
  <si>
    <t>Vision 54</t>
  </si>
  <si>
    <t>Cereza 53</t>
  </si>
  <si>
    <t xml:space="preserve">Panama  </t>
  </si>
  <si>
    <t>Beige</t>
  </si>
  <si>
    <t>Qualität</t>
  </si>
  <si>
    <t>Bild</t>
  </si>
  <si>
    <t>Menge</t>
  </si>
  <si>
    <t>Farbcode</t>
  </si>
  <si>
    <t>Stoff</t>
  </si>
  <si>
    <t>1,52 m Stoffbreite
230 g
100% Polyester</t>
  </si>
  <si>
    <t>1,52 m Stoffbreite
180 g
100% Polyester</t>
  </si>
  <si>
    <t>1,52 m Stoffbreite
160 g
100% Polyester</t>
  </si>
  <si>
    <t>1,52 m Stoffbreite
180 g
85% PVC + 15% PE</t>
  </si>
  <si>
    <t xml:space="preserve">1,52 m Stoffbreite
180 g
100% Polyester </t>
  </si>
  <si>
    <t>1,52 m Stoffbreite
130 g
100% Polyester</t>
  </si>
  <si>
    <t>1,52 m Stoffbreite
120 g Non Woven
100% Polypropylen</t>
  </si>
  <si>
    <t>1,60 m Stoffbreite
190 g / Teflon Beschichtung
100% Acrylic Dralon</t>
  </si>
  <si>
    <t>1,60 m Stoffbreite
190 g / Teflon Beschichtung
50% Polyester 50%Cotton</t>
  </si>
  <si>
    <t>Preis / M bei gesamter Abnahme</t>
  </si>
  <si>
    <t>Preis / M bei Rollen-
abnahme</t>
  </si>
  <si>
    <t>LAGER " A " HÖRSCHING // 13.11.2015</t>
  </si>
  <si>
    <t>Preis / per geschnittenen Meter</t>
  </si>
  <si>
    <t>Preis / per Meter Rollen-
abnahme</t>
  </si>
  <si>
    <t>Preis / per Meter gesamter Abnahme</t>
  </si>
  <si>
    <t>Farbstellung / Design</t>
  </si>
  <si>
    <t>1,52 m Stoffbreite
230 g "high quality "
100% Polyester / Spunyarn</t>
  </si>
  <si>
    <t>1,52 m Stoffbreite
160 g " high quality "
100% Polyester spunyarn</t>
  </si>
  <si>
    <t>1,52 m Stoffbreite
180 g
100% Polyester / Druck</t>
  </si>
  <si>
    <t>1,52 m Stoffbreite
180 g
100% Polyester / gewebt</t>
  </si>
  <si>
    <t>1,52 m Stoffbreite
160 g
100% Polyester / gewebt</t>
  </si>
  <si>
    <t xml:space="preserve">PVC / Antislip / Unterlage </t>
  </si>
  <si>
    <t>1,52 m Stoffbreite
230 g
100% Polyester / gewebt</t>
  </si>
  <si>
    <t>1,52 m Stoffbreite
230 g / Markiesenstoff 
100% durchgefärtes OLEFIN</t>
  </si>
  <si>
    <t>1,52 m Stoffbreite
230 g / Markiesenstoff
100% durchgefärbtes OLEFIN</t>
  </si>
  <si>
    <t>1,52 m Stoffbreite
230 g "high quality "
100% Polyester Spunyarn</t>
  </si>
  <si>
    <t>1,52 m Stoffbreite
230 g " high quality "
100% Polyester</t>
  </si>
  <si>
    <t>Pos</t>
  </si>
  <si>
    <r>
      <t xml:space="preserve">1,60 m Stoffbreite
190 g / Teflon Beschichtung
</t>
    </r>
    <r>
      <rPr>
        <sz val="12"/>
        <color rgb="FFFF0000"/>
        <rFont val="Calibri"/>
        <family val="2"/>
        <scheme val="minor"/>
      </rPr>
      <t>100% Acrylic Dralon</t>
    </r>
  </si>
  <si>
    <r>
      <t>1,60 m Stoffbreite
190 g / Teflon Beschichtung
100%</t>
    </r>
    <r>
      <rPr>
        <sz val="12"/>
        <color rgb="FFFF0000"/>
        <rFont val="Calibri"/>
        <family val="2"/>
        <scheme val="minor"/>
      </rPr>
      <t xml:space="preserve"> Acrylic Dralon</t>
    </r>
  </si>
  <si>
    <r>
      <t xml:space="preserve">1,60 m Stoffbreite
220 g / Teflon Beschichtung
</t>
    </r>
    <r>
      <rPr>
        <sz val="12"/>
        <color rgb="FFFF0000"/>
        <rFont val="Calibri"/>
        <family val="2"/>
        <scheme val="minor"/>
      </rPr>
      <t>100% Acrylic  DRALON</t>
    </r>
  </si>
  <si>
    <r>
      <t xml:space="preserve">1,60 m Stoffbreite
220 g / Teflon Beschichtung
</t>
    </r>
    <r>
      <rPr>
        <sz val="12"/>
        <color rgb="FFFF0000"/>
        <rFont val="Calibri"/>
        <family val="2"/>
        <scheme val="minor"/>
      </rPr>
      <t>100% Acrylic DRALON</t>
    </r>
  </si>
  <si>
    <r>
      <t xml:space="preserve">1,60 m Stoffbreite
210 g / Teflon Beschichtung
</t>
    </r>
    <r>
      <rPr>
        <sz val="12"/>
        <color rgb="FFFF0000"/>
        <rFont val="Calibri"/>
        <family val="2"/>
        <scheme val="minor"/>
      </rPr>
      <t>100% Acrylic Dralon</t>
    </r>
  </si>
  <si>
    <t xml:space="preserve">Lieferung: </t>
  </si>
  <si>
    <t>frei Haus</t>
  </si>
  <si>
    <t>nur solange Vorrat reicht ABVERKAUF</t>
  </si>
  <si>
    <t>ab EURO 800,--</t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</si>
</sst>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#,###&quot;m&quot;"/>
    <numFmt numFmtId="165" formatCode="_-* #,##0.00\ [$€-C07]_-;\-* #,##0.00\ [$€-C07]_-;_-* &quot;-&quot;??\ [$€-C07]_-;_-@_-"/>
    <numFmt numFmtId="166" formatCode="##,###.00&quot;m&quot;"/>
    <numFmt numFmtId="167" formatCode="#,##0.00\ _€"/>
  </numFmts>
  <fonts count="1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9C0006"/>
      <name val="Calibri"/>
      <family val="2"/>
      <scheme val="minor"/>
    </font>
    <font>
      <sz val="10"/>
      <name val="Arial"/>
      <family val="2"/>
      <charset val="238"/>
    </font>
    <font>
      <b/>
      <sz val="10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.5"/>
      <color rgb="FF000000"/>
      <name val="Tahoma"/>
      <family val="2"/>
    </font>
    <font>
      <b/>
      <sz val="10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</borders>
  <cellStyleXfs count="8">
    <xf numFmtId="0" fontId="0" fillId="0" borderId="0"/>
    <xf numFmtId="0" fontId="1" fillId="0" borderId="0"/>
    <xf numFmtId="0" fontId="5" fillId="2" borderId="0" applyNumberFormat="0" applyBorder="0" applyAlignment="0" applyProtection="0"/>
    <xf numFmtId="0" fontId="6" fillId="4" borderId="0" applyNumberFormat="0" applyBorder="0" applyAlignment="0" applyProtection="0"/>
    <xf numFmtId="0" fontId="7" fillId="3" borderId="0" applyNumberFormat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49" fontId="1" fillId="0" borderId="1" xfId="1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1" fillId="0" borderId="1" xfId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4" fillId="0" borderId="1" xfId="2" applyNumberFormat="1" applyFont="1" applyFill="1" applyBorder="1" applyAlignment="1">
      <alignment horizontal="left" vertical="center"/>
    </xf>
    <xf numFmtId="164" fontId="1" fillId="0" borderId="1" xfId="1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3" fillId="0" borderId="0" xfId="0" applyFont="1" applyAlignment="1">
      <alignment wrapText="1"/>
    </xf>
    <xf numFmtId="164" fontId="4" fillId="0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" fillId="0" borderId="0" xfId="1" applyAlignment="1">
      <alignment horizontal="right"/>
    </xf>
    <xf numFmtId="0" fontId="10" fillId="0" borderId="0" xfId="1" applyFont="1" applyFill="1" applyBorder="1" applyAlignment="1">
      <alignment horizontal="center" vertical="center" wrapText="1"/>
    </xf>
    <xf numFmtId="0" fontId="0" fillId="0" borderId="0" xfId="0" applyFill="1"/>
    <xf numFmtId="166" fontId="1" fillId="0" borderId="1" xfId="1" applyNumberFormat="1" applyFill="1" applyBorder="1" applyAlignment="1">
      <alignment horizontal="center" vertical="center"/>
    </xf>
    <xf numFmtId="49" fontId="1" fillId="0" borderId="1" xfId="1" applyNumberFormat="1" applyFill="1" applyBorder="1" applyAlignment="1">
      <alignment horizontal="left" vertical="center"/>
    </xf>
    <xf numFmtId="0" fontId="1" fillId="0" borderId="1" xfId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49" fontId="1" fillId="0" borderId="1" xfId="1" applyNumberFormat="1" applyBorder="1" applyAlignment="1">
      <alignment horizontal="left" vertical="center" wrapText="1"/>
    </xf>
    <xf numFmtId="0" fontId="11" fillId="0" borderId="0" xfId="0" applyFont="1"/>
    <xf numFmtId="165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left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49" fontId="1" fillId="0" borderId="2" xfId="1" applyNumberFormat="1" applyBorder="1" applyAlignment="1">
      <alignment horizontal="left" vertical="center"/>
    </xf>
    <xf numFmtId="49" fontId="1" fillId="0" borderId="2" xfId="1" applyNumberFormat="1" applyBorder="1" applyAlignment="1">
      <alignment horizontal="left" vertical="center" wrapText="1"/>
    </xf>
    <xf numFmtId="164" fontId="1" fillId="0" borderId="2" xfId="1" applyNumberForma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vertical="center" wrapText="1"/>
    </xf>
    <xf numFmtId="0" fontId="1" fillId="0" borderId="4" xfId="1" applyBorder="1" applyAlignment="1">
      <alignment horizontal="right" vertical="center"/>
    </xf>
    <xf numFmtId="165" fontId="0" fillId="0" borderId="5" xfId="0" applyNumberFormat="1" applyBorder="1" applyAlignment="1">
      <alignment vertical="center"/>
    </xf>
    <xf numFmtId="0" fontId="1" fillId="0" borderId="6" xfId="1" applyBorder="1" applyAlignment="1">
      <alignment horizontal="right" vertical="center"/>
    </xf>
    <xf numFmtId="165" fontId="0" fillId="0" borderId="7" xfId="0" applyNumberFormat="1" applyBorder="1" applyAlignment="1">
      <alignment vertical="center"/>
    </xf>
    <xf numFmtId="0" fontId="4" fillId="0" borderId="6" xfId="1" applyFont="1" applyBorder="1" applyAlignment="1">
      <alignment horizontal="right" vertical="center"/>
    </xf>
    <xf numFmtId="0" fontId="1" fillId="0" borderId="6" xfId="1" applyFill="1" applyBorder="1" applyAlignment="1">
      <alignment horizontal="right" vertical="center"/>
    </xf>
    <xf numFmtId="0" fontId="1" fillId="0" borderId="6" xfId="1" applyBorder="1" applyAlignment="1">
      <alignment horizontal="right" vertical="center" wrapText="1"/>
    </xf>
    <xf numFmtId="165" fontId="0" fillId="0" borderId="7" xfId="0" applyNumberFormat="1" applyBorder="1" applyAlignment="1">
      <alignment vertical="center" wrapText="1"/>
    </xf>
    <xf numFmtId="0" fontId="1" fillId="0" borderId="8" xfId="1" applyFill="1" applyBorder="1" applyAlignment="1">
      <alignment horizontal="right" vertical="center" wrapText="1"/>
    </xf>
    <xf numFmtId="49" fontId="1" fillId="0" borderId="3" xfId="1" applyNumberFormat="1" applyFill="1" applyBorder="1" applyAlignment="1">
      <alignment horizontal="left" vertical="center"/>
    </xf>
    <xf numFmtId="49" fontId="1" fillId="0" borderId="3" xfId="1" applyNumberFormat="1" applyBorder="1" applyAlignment="1">
      <alignment horizontal="left" vertical="center" wrapText="1"/>
    </xf>
    <xf numFmtId="164" fontId="1" fillId="0" borderId="3" xfId="1" applyNumberForma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vertical="center" wrapText="1"/>
    </xf>
    <xf numFmtId="165" fontId="0" fillId="0" borderId="9" xfId="0" applyNumberFormat="1" applyBorder="1" applyAlignment="1">
      <alignment vertical="center"/>
    </xf>
    <xf numFmtId="0" fontId="1" fillId="0" borderId="4" xfId="1" applyBorder="1" applyAlignment="1">
      <alignment horizontal="right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2" fillId="5" borderId="10" xfId="1" applyFont="1" applyFill="1" applyBorder="1" applyAlignment="1">
      <alignment horizontal="center" vertical="center"/>
    </xf>
    <xf numFmtId="49" fontId="2" fillId="5" borderId="10" xfId="1" applyNumberFormat="1" applyFont="1" applyFill="1" applyBorder="1" applyAlignment="1">
      <alignment horizontal="center" vertical="center"/>
    </xf>
    <xf numFmtId="164" fontId="2" fillId="5" borderId="10" xfId="1" applyNumberFormat="1" applyFont="1" applyFill="1" applyBorder="1" applyAlignment="1">
      <alignment horizontal="center" vertical="center"/>
    </xf>
    <xf numFmtId="49" fontId="2" fillId="5" borderId="10" xfId="1" applyNumberFormat="1" applyFont="1" applyFill="1" applyBorder="1" applyAlignment="1">
      <alignment horizontal="center" vertical="center" wrapText="1"/>
    </xf>
    <xf numFmtId="49" fontId="12" fillId="5" borderId="10" xfId="1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167" fontId="10" fillId="0" borderId="0" xfId="1" applyNumberFormat="1" applyFont="1" applyFill="1" applyBorder="1" applyAlignment="1">
      <alignment horizontal="center" vertical="center" wrapText="1"/>
    </xf>
    <xf numFmtId="167" fontId="2" fillId="5" borderId="10" xfId="1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horizontal="left" vertical="center" wrapText="1"/>
    </xf>
    <xf numFmtId="167" fontId="3" fillId="0" borderId="3" xfId="0" applyNumberFormat="1" applyFont="1" applyFill="1" applyBorder="1" applyAlignment="1">
      <alignment vertical="center" wrapText="1"/>
    </xf>
    <xf numFmtId="167" fontId="9" fillId="0" borderId="2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Border="1" applyAlignment="1">
      <alignment vertical="center"/>
    </xf>
    <xf numFmtId="167" fontId="3" fillId="0" borderId="0" xfId="0" applyNumberFormat="1" applyFont="1" applyAlignment="1">
      <alignment wrapText="1"/>
    </xf>
    <xf numFmtId="0" fontId="10" fillId="5" borderId="13" xfId="1" applyFont="1" applyFill="1" applyBorder="1" applyAlignment="1">
      <alignment horizontal="center" vertical="center" wrapText="1"/>
    </xf>
    <xf numFmtId="0" fontId="10" fillId="5" borderId="14" xfId="1" applyFont="1" applyFill="1" applyBorder="1" applyAlignment="1">
      <alignment horizontal="center" vertical="center" wrapText="1"/>
    </xf>
    <xf numFmtId="0" fontId="10" fillId="5" borderId="15" xfId="1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0" fillId="5" borderId="0" xfId="1" applyFont="1" applyFill="1" applyBorder="1" applyAlignment="1">
      <alignment horizontal="center" vertical="center" wrapText="1"/>
    </xf>
  </cellXfs>
  <cellStyles count="8">
    <cellStyle name="Gut 2" xfId="2"/>
    <cellStyle name="Komma 2" xfId="7"/>
    <cellStyle name="Neutral 2" xfId="3"/>
    <cellStyle name="Schlecht 2" xfId="4"/>
    <cellStyle name="Standard" xfId="0" builtinId="0"/>
    <cellStyle name="Standard 2" xfId="1"/>
    <cellStyle name="Standard 3" xfId="6"/>
    <cellStyle name="Währung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696309</xdr:colOff>
      <xdr:row>4</xdr:row>
      <xdr:rowOff>0</xdr:rowOff>
    </xdr:from>
    <xdr:to>
      <xdr:col>6</xdr:col>
      <xdr:colOff>6568</xdr:colOff>
      <xdr:row>5</xdr:row>
      <xdr:rowOff>0</xdr:rowOff>
    </xdr:to>
    <xdr:pic>
      <xdr:nvPicPr>
        <xdr:cNvPr id="2" name="Grafik 6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1655379"/>
          <a:ext cx="1596259" cy="71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6</xdr:col>
      <xdr:colOff>9525</xdr:colOff>
      <xdr:row>9</xdr:row>
      <xdr:rowOff>0</xdr:rowOff>
    </xdr:to>
    <xdr:pic>
      <xdr:nvPicPr>
        <xdr:cNvPr id="7" name="Grafik 7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5400675"/>
          <a:ext cx="1485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11206</xdr:colOff>
      <xdr:row>9</xdr:row>
      <xdr:rowOff>0</xdr:rowOff>
    </xdr:from>
    <xdr:to>
      <xdr:col>5</xdr:col>
      <xdr:colOff>1554256</xdr:colOff>
      <xdr:row>9</xdr:row>
      <xdr:rowOff>1</xdr:rowOff>
    </xdr:to>
    <xdr:pic>
      <xdr:nvPicPr>
        <xdr:cNvPr id="11" name="Grafik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7806" y="8258175"/>
          <a:ext cx="146685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688755</xdr:colOff>
      <xdr:row>9</xdr:row>
      <xdr:rowOff>707806</xdr:rowOff>
    </xdr:from>
    <xdr:to>
      <xdr:col>5</xdr:col>
      <xdr:colOff>1583121</xdr:colOff>
      <xdr:row>10</xdr:row>
      <xdr:rowOff>709448</xdr:rowOff>
    </xdr:to>
    <xdr:pic>
      <xdr:nvPicPr>
        <xdr:cNvPr id="12" name="Grafik 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8255" y="5943272"/>
          <a:ext cx="1590676" cy="71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6</xdr:col>
      <xdr:colOff>13138</xdr:colOff>
      <xdr:row>12</xdr:row>
      <xdr:rowOff>0</xdr:rowOff>
    </xdr:to>
    <xdr:pic>
      <xdr:nvPicPr>
        <xdr:cNvPr id="13" name="Grafik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6667500"/>
          <a:ext cx="1602828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696309</xdr:colOff>
      <xdr:row>12</xdr:row>
      <xdr:rowOff>0</xdr:rowOff>
    </xdr:from>
    <xdr:to>
      <xdr:col>6</xdr:col>
      <xdr:colOff>19706</xdr:colOff>
      <xdr:row>12</xdr:row>
      <xdr:rowOff>716017</xdr:rowOff>
    </xdr:to>
    <xdr:pic>
      <xdr:nvPicPr>
        <xdr:cNvPr id="14" name="Grafik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7383517"/>
          <a:ext cx="1609397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9</xdr:row>
      <xdr:rowOff>704850</xdr:rowOff>
    </xdr:to>
    <xdr:pic>
      <xdr:nvPicPr>
        <xdr:cNvPr id="17" name="Grafik 1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8258175"/>
          <a:ext cx="1476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</xdr:colOff>
      <xdr:row>14</xdr:row>
      <xdr:rowOff>0</xdr:rowOff>
    </xdr:from>
    <xdr:to>
      <xdr:col>7</xdr:col>
      <xdr:colOff>21981</xdr:colOff>
      <xdr:row>15</xdr:row>
      <xdr:rowOff>2070</xdr:rowOff>
    </xdr:to>
    <xdr:pic>
      <xdr:nvPicPr>
        <xdr:cNvPr id="1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8232" y="8843596"/>
          <a:ext cx="1523999" cy="720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6803</xdr:colOff>
      <xdr:row>15</xdr:row>
      <xdr:rowOff>6803</xdr:rowOff>
    </xdr:from>
    <xdr:to>
      <xdr:col>6</xdr:col>
      <xdr:colOff>0</xdr:colOff>
      <xdr:row>15</xdr:row>
      <xdr:rowOff>711653</xdr:rowOff>
    </xdr:to>
    <xdr:pic>
      <xdr:nvPicPr>
        <xdr:cNvPr id="24" name="Grafik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034" y="9568438"/>
          <a:ext cx="150254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</xdr:row>
      <xdr:rowOff>14655</xdr:rowOff>
    </xdr:from>
    <xdr:to>
      <xdr:col>6</xdr:col>
      <xdr:colOff>0</xdr:colOff>
      <xdr:row>7</xdr:row>
      <xdr:rowOff>709419</xdr:rowOff>
    </xdr:to>
    <xdr:pic>
      <xdr:nvPicPr>
        <xdr:cNvPr id="25" name="Grafik 2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6643"/>
        <a:stretch/>
      </xdr:blipFill>
      <xdr:spPr>
        <a:xfrm>
          <a:off x="4308231" y="3831982"/>
          <a:ext cx="1509346" cy="694764"/>
        </a:xfrm>
        <a:prstGeom prst="rect">
          <a:avLst/>
        </a:prstGeom>
      </xdr:spPr>
    </xdr:pic>
    <xdr:clientData/>
  </xdr:twoCellAnchor>
  <xdr:oneCellAnchor>
    <xdr:from>
      <xdr:col>5</xdr:col>
      <xdr:colOff>9525</xdr:colOff>
      <xdr:row>16</xdr:row>
      <xdr:rowOff>0</xdr:rowOff>
    </xdr:from>
    <xdr:ext cx="1469651" cy="717176"/>
    <xdr:pic>
      <xdr:nvPicPr>
        <xdr:cNvPr id="26" name="Grafik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15411450"/>
          <a:ext cx="1469651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16830675"/>
          <a:ext cx="1476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8282</xdr:colOff>
      <xdr:row>17</xdr:row>
      <xdr:rowOff>0</xdr:rowOff>
    </xdr:from>
    <xdr:to>
      <xdr:col>6</xdr:col>
      <xdr:colOff>10352</xdr:colOff>
      <xdr:row>18</xdr:row>
      <xdr:rowOff>0</xdr:rowOff>
    </xdr:to>
    <xdr:pic>
      <xdr:nvPicPr>
        <xdr:cNvPr id="33" name="Grafik 3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6086" y="17078739"/>
          <a:ext cx="1476375" cy="704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pic>
      <xdr:nvPicPr>
        <xdr:cNvPr id="34" name="Grafik 3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21107400"/>
          <a:ext cx="1476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5</xdr:col>
      <xdr:colOff>1476375</xdr:colOff>
      <xdr:row>19</xdr:row>
      <xdr:rowOff>0</xdr:rowOff>
    </xdr:to>
    <xdr:pic>
      <xdr:nvPicPr>
        <xdr:cNvPr id="35" name="Grafik 3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0" y="21821775"/>
          <a:ext cx="1476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696309</xdr:colOff>
      <xdr:row>19</xdr:row>
      <xdr:rowOff>0</xdr:rowOff>
    </xdr:from>
    <xdr:to>
      <xdr:col>5</xdr:col>
      <xdr:colOff>1583120</xdr:colOff>
      <xdr:row>20</xdr:row>
      <xdr:rowOff>0</xdr:rowOff>
    </xdr:to>
    <xdr:pic>
      <xdr:nvPicPr>
        <xdr:cNvPr id="36" name="Grafik 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12382500"/>
          <a:ext cx="1583121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20</xdr:row>
      <xdr:rowOff>716017</xdr:rowOff>
    </xdr:to>
    <xdr:pic>
      <xdr:nvPicPr>
        <xdr:cNvPr id="38" name="Grafik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13098517"/>
          <a:ext cx="1589690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696309</xdr:colOff>
      <xdr:row>20</xdr:row>
      <xdr:rowOff>716017</xdr:rowOff>
    </xdr:from>
    <xdr:to>
      <xdr:col>6</xdr:col>
      <xdr:colOff>6568</xdr:colOff>
      <xdr:row>22</xdr:row>
      <xdr:rowOff>0</xdr:rowOff>
    </xdr:to>
    <xdr:pic>
      <xdr:nvPicPr>
        <xdr:cNvPr id="39" name="Grafik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13814534"/>
          <a:ext cx="1596259" cy="71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24</xdr:row>
      <xdr:rowOff>0</xdr:rowOff>
    </xdr:to>
    <xdr:pic>
      <xdr:nvPicPr>
        <xdr:cNvPr id="40" name="Grafik 5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15246569"/>
          <a:ext cx="1589690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19050</xdr:colOff>
      <xdr:row>25</xdr:row>
      <xdr:rowOff>28575</xdr:rowOff>
    </xdr:from>
    <xdr:ext cx="1482970" cy="717176"/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7537"/>
        <a:stretch>
          <a:fillRect/>
        </a:stretch>
      </xdr:blipFill>
      <xdr:spPr bwMode="auto">
        <a:xfrm>
          <a:off x="4327281" y="16755940"/>
          <a:ext cx="1482970" cy="71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24</xdr:row>
      <xdr:rowOff>0</xdr:rowOff>
    </xdr:from>
    <xdr:ext cx="1495425" cy="755277"/>
    <xdr:pic>
      <xdr:nvPicPr>
        <xdr:cNvPr id="42" name="Grafik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7498" y="16009327"/>
          <a:ext cx="1495425" cy="755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692524</xdr:colOff>
      <xdr:row>26</xdr:row>
      <xdr:rowOff>38819</xdr:rowOff>
    </xdr:from>
    <xdr:to>
      <xdr:col>6</xdr:col>
      <xdr:colOff>29308</xdr:colOff>
      <xdr:row>27</xdr:row>
      <xdr:rowOff>11205</xdr:rowOff>
    </xdr:to>
    <xdr:pic>
      <xdr:nvPicPr>
        <xdr:cNvPr id="43" name="Grafik 3" descr="PMS157_PHC.jpe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4697" y="17484223"/>
          <a:ext cx="1534861" cy="690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691642</xdr:colOff>
      <xdr:row>26</xdr:row>
      <xdr:rowOff>718037</xdr:rowOff>
    </xdr:from>
    <xdr:to>
      <xdr:col>6</xdr:col>
      <xdr:colOff>14655</xdr:colOff>
      <xdr:row>28</xdr:row>
      <xdr:rowOff>0</xdr:rowOff>
    </xdr:to>
    <xdr:pic>
      <xdr:nvPicPr>
        <xdr:cNvPr id="44" name="Grafik 2" descr="PMS159_PHC.jpe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3815" y="18163441"/>
          <a:ext cx="1521090" cy="71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28</xdr:row>
      <xdr:rowOff>0</xdr:rowOff>
    </xdr:from>
    <xdr:to>
      <xdr:col>6</xdr:col>
      <xdr:colOff>13138</xdr:colOff>
      <xdr:row>28</xdr:row>
      <xdr:rowOff>716017</xdr:rowOff>
    </xdr:to>
    <xdr:pic>
      <xdr:nvPicPr>
        <xdr:cNvPr id="47" name="Grafik 7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18826655"/>
          <a:ext cx="1602828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696309</xdr:colOff>
      <xdr:row>30</xdr:row>
      <xdr:rowOff>0</xdr:rowOff>
    </xdr:from>
    <xdr:to>
      <xdr:col>5</xdr:col>
      <xdr:colOff>1583120</xdr:colOff>
      <xdr:row>31</xdr:row>
      <xdr:rowOff>0</xdr:rowOff>
    </xdr:to>
    <xdr:pic>
      <xdr:nvPicPr>
        <xdr:cNvPr id="48" name="Grafik 7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20258690"/>
          <a:ext cx="1583121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34</xdr:row>
      <xdr:rowOff>714375</xdr:rowOff>
    </xdr:from>
    <xdr:to>
      <xdr:col>5</xdr:col>
      <xdr:colOff>1552575</xdr:colOff>
      <xdr:row>35</xdr:row>
      <xdr:rowOff>0</xdr:rowOff>
    </xdr:to>
    <xdr:pic>
      <xdr:nvPicPr>
        <xdr:cNvPr id="53" name="Grafik 9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6125" y="3540442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695325</xdr:colOff>
      <xdr:row>34</xdr:row>
      <xdr:rowOff>0</xdr:rowOff>
    </xdr:from>
    <xdr:to>
      <xdr:col>5</xdr:col>
      <xdr:colOff>1583121</xdr:colOff>
      <xdr:row>35</xdr:row>
      <xdr:rowOff>0</xdr:rowOff>
    </xdr:to>
    <xdr:pic>
      <xdr:nvPicPr>
        <xdr:cNvPr id="54" name="Grafik 11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4825" y="23122759"/>
          <a:ext cx="1584106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960780</xdr:colOff>
      <xdr:row>35</xdr:row>
      <xdr:rowOff>1</xdr:rowOff>
    </xdr:from>
    <xdr:to>
      <xdr:col>6</xdr:col>
      <xdr:colOff>2068</xdr:colOff>
      <xdr:row>36</xdr:row>
      <xdr:rowOff>0</xdr:rowOff>
    </xdr:to>
    <xdr:pic>
      <xdr:nvPicPr>
        <xdr:cNvPr id="55" name="Grafik 7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1628" y="43848131"/>
          <a:ext cx="1476375" cy="712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36</xdr:row>
      <xdr:rowOff>0</xdr:rowOff>
    </xdr:from>
    <xdr:ext cx="1459006" cy="695325"/>
    <xdr:pic>
      <xdr:nvPicPr>
        <xdr:cNvPr id="57" name="Grafik 1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7143"/>
        <a:stretch>
          <a:fillRect/>
        </a:stretch>
      </xdr:blipFill>
      <xdr:spPr bwMode="auto">
        <a:xfrm>
          <a:off x="3276600" y="36842700"/>
          <a:ext cx="145900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952499</xdr:colOff>
      <xdr:row>36</xdr:row>
      <xdr:rowOff>0</xdr:rowOff>
    </xdr:from>
    <xdr:ext cx="1501589" cy="750628"/>
    <xdr:pic>
      <xdr:nvPicPr>
        <xdr:cNvPr id="58" name="Grafik 5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2323" b="66169"/>
        <a:stretch/>
      </xdr:blipFill>
      <xdr:spPr>
        <a:xfrm>
          <a:off x="3267074" y="37547716"/>
          <a:ext cx="1501589" cy="750628"/>
        </a:xfrm>
        <a:prstGeom prst="rect">
          <a:avLst/>
        </a:prstGeom>
      </xdr:spPr>
    </xdr:pic>
    <xdr:clientData/>
  </xdr:oneCellAnchor>
  <xdr:twoCellAnchor>
    <xdr:from>
      <xdr:col>5</xdr:col>
      <xdr:colOff>0</xdr:colOff>
      <xdr:row>36</xdr:row>
      <xdr:rowOff>0</xdr:rowOff>
    </xdr:from>
    <xdr:to>
      <xdr:col>5</xdr:col>
      <xdr:colOff>1576552</xdr:colOff>
      <xdr:row>37</xdr:row>
      <xdr:rowOff>0</xdr:rowOff>
    </xdr:to>
    <xdr:pic>
      <xdr:nvPicPr>
        <xdr:cNvPr id="59" name="Grafik 9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24554793"/>
          <a:ext cx="1576552" cy="716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6</xdr:col>
      <xdr:colOff>13138</xdr:colOff>
      <xdr:row>38</xdr:row>
      <xdr:rowOff>0</xdr:rowOff>
    </xdr:to>
    <xdr:pic>
      <xdr:nvPicPr>
        <xdr:cNvPr id="60" name="Grafik 9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25270810"/>
          <a:ext cx="1602828" cy="71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5</xdr:col>
      <xdr:colOff>1583121</xdr:colOff>
      <xdr:row>38</xdr:row>
      <xdr:rowOff>714375</xdr:rowOff>
    </xdr:to>
    <xdr:pic>
      <xdr:nvPicPr>
        <xdr:cNvPr id="61" name="Grafik 9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10" y="25986828"/>
          <a:ext cx="1583121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38</xdr:row>
      <xdr:rowOff>714375</xdr:rowOff>
    </xdr:from>
    <xdr:to>
      <xdr:col>5</xdr:col>
      <xdr:colOff>1582616</xdr:colOff>
      <xdr:row>40</xdr:row>
      <xdr:rowOff>0</xdr:rowOff>
    </xdr:to>
    <xdr:pic>
      <xdr:nvPicPr>
        <xdr:cNvPr id="62" name="Grafik 9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5" y="26776240"/>
          <a:ext cx="1582616" cy="721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696057</xdr:colOff>
      <xdr:row>40</xdr:row>
      <xdr:rowOff>0</xdr:rowOff>
    </xdr:from>
    <xdr:to>
      <xdr:col>6</xdr:col>
      <xdr:colOff>7326</xdr:colOff>
      <xdr:row>41</xdr:row>
      <xdr:rowOff>0</xdr:rowOff>
    </xdr:to>
    <xdr:pic>
      <xdr:nvPicPr>
        <xdr:cNvPr id="63" name="Grafik 9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4" y="27497942"/>
          <a:ext cx="1597269" cy="718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41</xdr:row>
      <xdr:rowOff>0</xdr:rowOff>
    </xdr:from>
    <xdr:to>
      <xdr:col>6</xdr:col>
      <xdr:colOff>14654</xdr:colOff>
      <xdr:row>42</xdr:row>
      <xdr:rowOff>0</xdr:rowOff>
    </xdr:to>
    <xdr:pic>
      <xdr:nvPicPr>
        <xdr:cNvPr id="64" name="Grafik 9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5" y="28215981"/>
          <a:ext cx="1604596" cy="7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16565</xdr:colOff>
      <xdr:row>42</xdr:row>
      <xdr:rowOff>0</xdr:rowOff>
    </xdr:from>
    <xdr:to>
      <xdr:col>6</xdr:col>
      <xdr:colOff>18635</xdr:colOff>
      <xdr:row>43</xdr:row>
      <xdr:rowOff>0</xdr:rowOff>
    </xdr:to>
    <xdr:pic>
      <xdr:nvPicPr>
        <xdr:cNvPr id="65" name="Grafik 9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8195" y="44560435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43</xdr:row>
      <xdr:rowOff>9526</xdr:rowOff>
    </xdr:from>
    <xdr:to>
      <xdr:col>6</xdr:col>
      <xdr:colOff>0</xdr:colOff>
      <xdr:row>44</xdr:row>
      <xdr:rowOff>0</xdr:rowOff>
    </xdr:to>
    <xdr:pic>
      <xdr:nvPicPr>
        <xdr:cNvPr id="67" name="Grafik 11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5" y="29661584"/>
          <a:ext cx="1589942" cy="708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6</xdr:col>
      <xdr:colOff>0</xdr:colOff>
      <xdr:row>23</xdr:row>
      <xdr:rowOff>9524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14573250"/>
          <a:ext cx="1502019" cy="727562"/>
        </a:xfrm>
        <a:prstGeom prst="rect">
          <a:avLst/>
        </a:prstGeom>
      </xdr:spPr>
    </xdr:pic>
    <xdr:clientData/>
  </xdr:twoCellAnchor>
  <xdr:twoCellAnchor editAs="oneCell">
    <xdr:from>
      <xdr:col>5</xdr:col>
      <xdr:colOff>8623</xdr:colOff>
      <xdr:row>33</xdr:row>
      <xdr:rowOff>1</xdr:rowOff>
    </xdr:from>
    <xdr:to>
      <xdr:col>6</xdr:col>
      <xdr:colOff>0</xdr:colOff>
      <xdr:row>34</xdr:row>
      <xdr:rowOff>7673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4704360" y="22084168"/>
          <a:ext cx="725711" cy="150072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7</xdr:col>
      <xdr:colOff>14654</xdr:colOff>
      <xdr:row>33</xdr:row>
      <xdr:rowOff>16566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21753635"/>
          <a:ext cx="1516673" cy="734604"/>
        </a:xfrm>
        <a:prstGeom prst="rect">
          <a:avLst/>
        </a:prstGeom>
      </xdr:spPr>
    </xdr:pic>
    <xdr:clientData/>
  </xdr:twoCellAnchor>
  <xdr:twoCellAnchor editAs="oneCell">
    <xdr:from>
      <xdr:col>4</xdr:col>
      <xdr:colOff>694081</xdr:colOff>
      <xdr:row>4</xdr:row>
      <xdr:rowOff>711667</xdr:rowOff>
    </xdr:from>
    <xdr:to>
      <xdr:col>6</xdr:col>
      <xdr:colOff>0</xdr:colOff>
      <xdr:row>5</xdr:row>
      <xdr:rowOff>711743</xdr:rowOff>
    </xdr:to>
    <xdr:pic>
      <xdr:nvPicPr>
        <xdr:cNvPr id="75" name="Grafik 74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2508" b="71904"/>
        <a:stretch/>
      </xdr:blipFill>
      <xdr:spPr>
        <a:xfrm>
          <a:off x="4306254" y="2374879"/>
          <a:ext cx="1511323" cy="718114"/>
        </a:xfrm>
        <a:prstGeom prst="rect">
          <a:avLst/>
        </a:prstGeom>
      </xdr:spPr>
    </xdr:pic>
    <xdr:clientData/>
  </xdr:twoCellAnchor>
  <xdr:twoCellAnchor editAs="oneCell">
    <xdr:from>
      <xdr:col>5</xdr:col>
      <xdr:colOff>510</xdr:colOff>
      <xdr:row>44</xdr:row>
      <xdr:rowOff>16565</xdr:rowOff>
    </xdr:from>
    <xdr:to>
      <xdr:col>6</xdr:col>
      <xdr:colOff>0</xdr:colOff>
      <xdr:row>45</xdr:row>
      <xdr:rowOff>0</xdr:rowOff>
    </xdr:to>
    <xdr:pic>
      <xdr:nvPicPr>
        <xdr:cNvPr id="85" name="Grafik 84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6479"/>
        <a:stretch/>
      </xdr:blipFill>
      <xdr:spPr>
        <a:xfrm>
          <a:off x="4308741" y="30386661"/>
          <a:ext cx="1501510" cy="701474"/>
        </a:xfrm>
        <a:prstGeom prst="rect">
          <a:avLst/>
        </a:prstGeom>
      </xdr:spPr>
    </xdr:pic>
    <xdr:clientData/>
  </xdr:twoCellAnchor>
  <xdr:twoCellAnchor editAs="oneCell">
    <xdr:from>
      <xdr:col>4</xdr:col>
      <xdr:colOff>694081</xdr:colOff>
      <xdr:row>28</xdr:row>
      <xdr:rowOff>716017</xdr:rowOff>
    </xdr:from>
    <xdr:to>
      <xdr:col>6</xdr:col>
      <xdr:colOff>0</xdr:colOff>
      <xdr:row>29</xdr:row>
      <xdr:rowOff>687456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6254" y="19597498"/>
          <a:ext cx="1511323" cy="689477"/>
        </a:xfrm>
        <a:prstGeom prst="rect">
          <a:avLst/>
        </a:prstGeom>
      </xdr:spPr>
    </xdr:pic>
    <xdr:clientData/>
  </xdr:twoCellAnchor>
  <xdr:twoCellAnchor>
    <xdr:from>
      <xdr:col>5</xdr:col>
      <xdr:colOff>8281</xdr:colOff>
      <xdr:row>5</xdr:row>
      <xdr:rowOff>704023</xdr:rowOff>
    </xdr:from>
    <xdr:to>
      <xdr:col>6</xdr:col>
      <xdr:colOff>10351</xdr:colOff>
      <xdr:row>6</xdr:row>
      <xdr:rowOff>704022</xdr:rowOff>
    </xdr:to>
    <xdr:pic>
      <xdr:nvPicPr>
        <xdr:cNvPr id="83" name="Grafik 6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6085" y="2112066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694081</xdr:colOff>
      <xdr:row>54</xdr:row>
      <xdr:rowOff>0</xdr:rowOff>
    </xdr:from>
    <xdr:ext cx="1585350" cy="687456"/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3581" y="36970138"/>
          <a:ext cx="1585350" cy="687456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48</xdr:row>
      <xdr:rowOff>0</xdr:rowOff>
    </xdr:from>
    <xdr:to>
      <xdr:col>7</xdr:col>
      <xdr:colOff>94204</xdr:colOff>
      <xdr:row>49</xdr:row>
      <xdr:rowOff>700769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5714" y="49162607"/>
          <a:ext cx="1489982" cy="1415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7</xdr:col>
      <xdr:colOff>94204</xdr:colOff>
      <xdr:row>48</xdr:row>
      <xdr:rowOff>700768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5714" y="50591357"/>
          <a:ext cx="1489982" cy="700768"/>
        </a:xfrm>
        <a:prstGeom prst="rect">
          <a:avLst/>
        </a:prstGeom>
      </xdr:spPr>
    </xdr:pic>
    <xdr:clientData/>
  </xdr:twoCellAnchor>
  <xdr:twoCellAnchor>
    <xdr:from>
      <xdr:col>4</xdr:col>
      <xdr:colOff>696309</xdr:colOff>
      <xdr:row>12</xdr:row>
      <xdr:rowOff>716017</xdr:rowOff>
    </xdr:from>
    <xdr:to>
      <xdr:col>6</xdr:col>
      <xdr:colOff>6568</xdr:colOff>
      <xdr:row>14</xdr:row>
      <xdr:rowOff>0</xdr:rowOff>
    </xdr:to>
    <xdr:pic>
      <xdr:nvPicPr>
        <xdr:cNvPr id="89" name="Grafik 9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15809" y="8099534"/>
          <a:ext cx="1596259" cy="71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7328</xdr:colOff>
      <xdr:row>47</xdr:row>
      <xdr:rowOff>637442</xdr:rowOff>
    </xdr:from>
    <xdr:to>
      <xdr:col>7</xdr:col>
      <xdr:colOff>16725</xdr:colOff>
      <xdr:row>48</xdr:row>
      <xdr:rowOff>710711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5559" y="32758673"/>
          <a:ext cx="1511416" cy="7180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1</xdr:rowOff>
    </xdr:from>
    <xdr:to>
      <xdr:col>7</xdr:col>
      <xdr:colOff>87401</xdr:colOff>
      <xdr:row>51</xdr:row>
      <xdr:rowOff>4871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5714" y="52020108"/>
          <a:ext cx="1483179" cy="7143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7</xdr:col>
      <xdr:colOff>65942</xdr:colOff>
      <xdr:row>54</xdr:row>
      <xdr:rowOff>13605</xdr:rowOff>
    </xdr:to>
    <xdr:pic>
      <xdr:nvPicPr>
        <xdr:cNvPr id="81" name="Grafik 8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36356192"/>
          <a:ext cx="1567961" cy="731644"/>
        </a:xfrm>
        <a:prstGeom prst="rect">
          <a:avLst/>
        </a:prstGeom>
      </xdr:spPr>
    </xdr:pic>
    <xdr:clientData/>
  </xdr:twoCellAnchor>
  <xdr:twoCellAnchor editAs="oneCell">
    <xdr:from>
      <xdr:col>5</xdr:col>
      <xdr:colOff>9759</xdr:colOff>
      <xdr:row>49</xdr:row>
      <xdr:rowOff>3848</xdr:rowOff>
    </xdr:from>
    <xdr:to>
      <xdr:col>7</xdr:col>
      <xdr:colOff>21981</xdr:colOff>
      <xdr:row>50</xdr:row>
      <xdr:rowOff>3</xdr:rowOff>
    </xdr:to>
    <xdr:pic>
      <xdr:nvPicPr>
        <xdr:cNvPr id="82" name="Grafik 81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2412"/>
        <a:stretch/>
      </xdr:blipFill>
      <xdr:spPr>
        <a:xfrm rot="5400000">
          <a:off x="4718014" y="33087862"/>
          <a:ext cx="714194" cy="1514241"/>
        </a:xfrm>
        <a:prstGeom prst="rect">
          <a:avLst/>
        </a:prstGeom>
      </xdr:spPr>
    </xdr:pic>
    <xdr:clientData/>
  </xdr:twoCellAnchor>
  <xdr:twoCellAnchor editAs="oneCell">
    <xdr:from>
      <xdr:col>5</xdr:col>
      <xdr:colOff>5754</xdr:colOff>
      <xdr:row>50</xdr:row>
      <xdr:rowOff>707572</xdr:rowOff>
    </xdr:from>
    <xdr:to>
      <xdr:col>7</xdr:col>
      <xdr:colOff>88276</xdr:colOff>
      <xdr:row>51</xdr:row>
      <xdr:rowOff>707571</xdr:rowOff>
    </xdr:to>
    <xdr:pic>
      <xdr:nvPicPr>
        <xdr:cNvPr id="84" name="Grafik 83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3962"/>
        <a:stretch/>
      </xdr:blipFill>
      <xdr:spPr>
        <a:xfrm>
          <a:off x="3271468" y="52727679"/>
          <a:ext cx="1478300" cy="714376"/>
        </a:xfrm>
        <a:prstGeom prst="rect">
          <a:avLst/>
        </a:prstGeom>
      </xdr:spPr>
    </xdr:pic>
    <xdr:clientData/>
  </xdr:twoCellAnchor>
  <xdr:twoCellAnchor editAs="oneCell">
    <xdr:from>
      <xdr:col>5</xdr:col>
      <xdr:colOff>6804</xdr:colOff>
      <xdr:row>51</xdr:row>
      <xdr:rowOff>708884</xdr:rowOff>
    </xdr:from>
    <xdr:to>
      <xdr:col>7</xdr:col>
      <xdr:colOff>82667</xdr:colOff>
      <xdr:row>52</xdr:row>
      <xdr:rowOff>707572</xdr:rowOff>
    </xdr:to>
    <xdr:pic>
      <xdr:nvPicPr>
        <xdr:cNvPr id="87" name="Grafik 86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3692"/>
        <a:stretch/>
      </xdr:blipFill>
      <xdr:spPr>
        <a:xfrm>
          <a:off x="3272518" y="53443366"/>
          <a:ext cx="1469571" cy="71306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54</xdr:row>
      <xdr:rowOff>695741</xdr:rowOff>
    </xdr:from>
    <xdr:to>
      <xdr:col>7</xdr:col>
      <xdr:colOff>88879</xdr:colOff>
      <xdr:row>56</xdr:row>
      <xdr:rowOff>16566</xdr:rowOff>
    </xdr:to>
    <xdr:pic>
      <xdr:nvPicPr>
        <xdr:cNvPr id="98" name="Grafik 9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07805" y="54897132"/>
          <a:ext cx="1482586" cy="745434"/>
        </a:xfrm>
        <a:prstGeom prst="rect">
          <a:avLst/>
        </a:prstGeom>
      </xdr:spPr>
    </xdr:pic>
    <xdr:clientData/>
  </xdr:twoCellAnchor>
  <xdr:twoCellAnchor editAs="oneCell">
    <xdr:from>
      <xdr:col>4</xdr:col>
      <xdr:colOff>679174</xdr:colOff>
      <xdr:row>31</xdr:row>
      <xdr:rowOff>0</xdr:rowOff>
    </xdr:from>
    <xdr:to>
      <xdr:col>7</xdr:col>
      <xdr:colOff>33704</xdr:colOff>
      <xdr:row>31</xdr:row>
      <xdr:rowOff>695739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91347" y="21035596"/>
          <a:ext cx="1533557" cy="695739"/>
        </a:xfrm>
        <a:prstGeom prst="rect">
          <a:avLst/>
        </a:prstGeom>
      </xdr:spPr>
    </xdr:pic>
    <xdr:clientData/>
  </xdr:twoCellAnchor>
  <xdr:twoCellAnchor editAs="oneCell">
    <xdr:from>
      <xdr:col>4</xdr:col>
      <xdr:colOff>688314</xdr:colOff>
      <xdr:row>55</xdr:row>
      <xdr:rowOff>709449</xdr:rowOff>
    </xdr:from>
    <xdr:to>
      <xdr:col>7</xdr:col>
      <xdr:colOff>87670</xdr:colOff>
      <xdr:row>57</xdr:row>
      <xdr:rowOff>34847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7814" y="38395604"/>
          <a:ext cx="1597685" cy="75743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58</xdr:row>
      <xdr:rowOff>718037</xdr:rowOff>
    </xdr:from>
    <xdr:to>
      <xdr:col>6</xdr:col>
      <xdr:colOff>2070</xdr:colOff>
      <xdr:row>60</xdr:row>
      <xdr:rowOff>7325</xdr:rowOff>
    </xdr:to>
    <xdr:pic>
      <xdr:nvPicPr>
        <xdr:cNvPr id="105" name="Grafik 3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5" y="40664422"/>
          <a:ext cx="1592012" cy="725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60</xdr:row>
      <xdr:rowOff>0</xdr:rowOff>
    </xdr:from>
    <xdr:to>
      <xdr:col>6</xdr:col>
      <xdr:colOff>0</xdr:colOff>
      <xdr:row>60</xdr:row>
      <xdr:rowOff>704850</xdr:rowOff>
    </xdr:to>
    <xdr:pic>
      <xdr:nvPicPr>
        <xdr:cNvPr id="106" name="Grafik 1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54499565"/>
          <a:ext cx="147430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7</xdr:col>
      <xdr:colOff>14654</xdr:colOff>
      <xdr:row>62</xdr:row>
      <xdr:rowOff>7327</xdr:rowOff>
    </xdr:to>
    <xdr:pic>
      <xdr:nvPicPr>
        <xdr:cNvPr id="107" name="Grafik 10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42100500"/>
          <a:ext cx="1516673" cy="72536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61</xdr:row>
      <xdr:rowOff>718038</xdr:rowOff>
    </xdr:from>
    <xdr:to>
      <xdr:col>5</xdr:col>
      <xdr:colOff>1582615</xdr:colOff>
      <xdr:row>63</xdr:row>
      <xdr:rowOff>0</xdr:rowOff>
    </xdr:to>
    <xdr:pic>
      <xdr:nvPicPr>
        <xdr:cNvPr id="108" name="Grafik 2" descr="PMS159_PHC.jpe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885" y="42818538"/>
          <a:ext cx="1582615" cy="718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251</xdr:colOff>
      <xdr:row>63</xdr:row>
      <xdr:rowOff>0</xdr:rowOff>
    </xdr:from>
    <xdr:to>
      <xdr:col>5</xdr:col>
      <xdr:colOff>1494692</xdr:colOff>
      <xdr:row>64</xdr:row>
      <xdr:rowOff>33131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482" y="43536577"/>
          <a:ext cx="1494441" cy="75116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64</xdr:row>
      <xdr:rowOff>0</xdr:rowOff>
    </xdr:from>
    <xdr:to>
      <xdr:col>6</xdr:col>
      <xdr:colOff>413</xdr:colOff>
      <xdr:row>64</xdr:row>
      <xdr:rowOff>710234</xdr:rowOff>
    </xdr:to>
    <xdr:pic>
      <xdr:nvPicPr>
        <xdr:cNvPr id="110" name="Grafik 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58061087"/>
          <a:ext cx="1474718" cy="710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8283</xdr:colOff>
      <xdr:row>65</xdr:row>
      <xdr:rowOff>0</xdr:rowOff>
    </xdr:from>
    <xdr:to>
      <xdr:col>6</xdr:col>
      <xdr:colOff>10353</xdr:colOff>
      <xdr:row>65</xdr:row>
      <xdr:rowOff>695738</xdr:rowOff>
    </xdr:to>
    <xdr:pic>
      <xdr:nvPicPr>
        <xdr:cNvPr id="112" name="Grafik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6087" y="60181434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6</xdr:col>
      <xdr:colOff>2070</xdr:colOff>
      <xdr:row>66</xdr:row>
      <xdr:rowOff>712304</xdr:rowOff>
    </xdr:to>
    <xdr:pic>
      <xdr:nvPicPr>
        <xdr:cNvPr id="113" name="Grafik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0910304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6</xdr:col>
      <xdr:colOff>2070</xdr:colOff>
      <xdr:row>68</xdr:row>
      <xdr:rowOff>0</xdr:rowOff>
    </xdr:to>
    <xdr:pic>
      <xdr:nvPicPr>
        <xdr:cNvPr id="114" name="Grafik 7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1622609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7</xdr:col>
      <xdr:colOff>14654</xdr:colOff>
      <xdr:row>68</xdr:row>
      <xdr:rowOff>704021</xdr:rowOff>
    </xdr:to>
    <xdr:pic>
      <xdr:nvPicPr>
        <xdr:cNvPr id="115" name="Grafik 11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47126769"/>
          <a:ext cx="1516673" cy="7040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7</xdr:col>
      <xdr:colOff>14654</xdr:colOff>
      <xdr:row>69</xdr:row>
      <xdr:rowOff>704021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47844808"/>
          <a:ext cx="1516673" cy="7040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7</xdr:col>
      <xdr:colOff>14654</xdr:colOff>
      <xdr:row>70</xdr:row>
      <xdr:rowOff>704850</xdr:rowOff>
    </xdr:to>
    <xdr:pic>
      <xdr:nvPicPr>
        <xdr:cNvPr id="118" name="Grafik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8231" y="48562846"/>
          <a:ext cx="151667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8284</xdr:colOff>
      <xdr:row>70</xdr:row>
      <xdr:rowOff>695740</xdr:rowOff>
    </xdr:from>
    <xdr:to>
      <xdr:col>6</xdr:col>
      <xdr:colOff>0</xdr:colOff>
      <xdr:row>71</xdr:row>
      <xdr:rowOff>704023</xdr:rowOff>
    </xdr:to>
    <xdr:pic>
      <xdr:nvPicPr>
        <xdr:cNvPr id="88" name="Grafik 8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6515" y="49258586"/>
          <a:ext cx="1493736" cy="726322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72</xdr:row>
      <xdr:rowOff>0</xdr:rowOff>
    </xdr:from>
    <xdr:to>
      <xdr:col>5</xdr:col>
      <xdr:colOff>1494693</xdr:colOff>
      <xdr:row>73</xdr:row>
      <xdr:rowOff>16568</xdr:rowOff>
    </xdr:to>
    <xdr:pic>
      <xdr:nvPicPr>
        <xdr:cNvPr id="119" name="Grafik 11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2" y="49998923"/>
          <a:ext cx="1494692" cy="734607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72</xdr:row>
      <xdr:rowOff>712304</xdr:rowOff>
    </xdr:from>
    <xdr:to>
      <xdr:col>6</xdr:col>
      <xdr:colOff>9525</xdr:colOff>
      <xdr:row>73</xdr:row>
      <xdr:rowOff>712304</xdr:rowOff>
    </xdr:to>
    <xdr:pic>
      <xdr:nvPicPr>
        <xdr:cNvPr id="120" name="Grafik 7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7321043"/>
          <a:ext cx="1483830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6</xdr:col>
      <xdr:colOff>413</xdr:colOff>
      <xdr:row>75</xdr:row>
      <xdr:rowOff>0</xdr:rowOff>
    </xdr:to>
    <xdr:pic>
      <xdr:nvPicPr>
        <xdr:cNvPr id="121" name="Grafik 11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8033348"/>
          <a:ext cx="1474718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75</xdr:row>
      <xdr:rowOff>0</xdr:rowOff>
    </xdr:from>
    <xdr:to>
      <xdr:col>6</xdr:col>
      <xdr:colOff>2070</xdr:colOff>
      <xdr:row>75</xdr:row>
      <xdr:rowOff>712304</xdr:rowOff>
    </xdr:to>
    <xdr:pic>
      <xdr:nvPicPr>
        <xdr:cNvPr id="122" name="Grafik 9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8745652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76</xdr:row>
      <xdr:rowOff>0</xdr:rowOff>
    </xdr:from>
    <xdr:to>
      <xdr:col>6</xdr:col>
      <xdr:colOff>2070</xdr:colOff>
      <xdr:row>77</xdr:row>
      <xdr:rowOff>2071</xdr:rowOff>
    </xdr:to>
    <xdr:pic>
      <xdr:nvPicPr>
        <xdr:cNvPr id="123" name="Grafik 9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69457957"/>
          <a:ext cx="1476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77</xdr:row>
      <xdr:rowOff>0</xdr:rowOff>
    </xdr:from>
    <xdr:to>
      <xdr:col>6</xdr:col>
      <xdr:colOff>2070</xdr:colOff>
      <xdr:row>78</xdr:row>
      <xdr:rowOff>0</xdr:rowOff>
    </xdr:to>
    <xdr:pic>
      <xdr:nvPicPr>
        <xdr:cNvPr id="124" name="Grafik 9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70170261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6</xdr:col>
      <xdr:colOff>2070</xdr:colOff>
      <xdr:row>79</xdr:row>
      <xdr:rowOff>0</xdr:rowOff>
    </xdr:to>
    <xdr:pic>
      <xdr:nvPicPr>
        <xdr:cNvPr id="125" name="Grafik 9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70882565"/>
          <a:ext cx="1476375" cy="712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6</xdr:col>
      <xdr:colOff>2070</xdr:colOff>
      <xdr:row>80</xdr:row>
      <xdr:rowOff>0</xdr:rowOff>
    </xdr:to>
    <xdr:pic>
      <xdr:nvPicPr>
        <xdr:cNvPr id="126" name="Grafik 9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7804" y="71594870"/>
          <a:ext cx="1476375" cy="71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57</xdr:row>
      <xdr:rowOff>1</xdr:rowOff>
    </xdr:from>
    <xdr:to>
      <xdr:col>7</xdr:col>
      <xdr:colOff>51288</xdr:colOff>
      <xdr:row>58</xdr:row>
      <xdr:rowOff>16564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39228347"/>
          <a:ext cx="1553307" cy="73460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7</xdr:col>
      <xdr:colOff>82667</xdr:colOff>
      <xdr:row>80</xdr:row>
      <xdr:rowOff>695739</xdr:rowOff>
    </xdr:to>
    <xdr:pic>
      <xdr:nvPicPr>
        <xdr:cNvPr id="129" name="Grafik 128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2500"/>
        <a:stretch/>
      </xdr:blipFill>
      <xdr:spPr>
        <a:xfrm>
          <a:off x="2807804" y="73731783"/>
          <a:ext cx="1474304" cy="69573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7</xdr:col>
      <xdr:colOff>103009</xdr:colOff>
      <xdr:row>80</xdr:row>
      <xdr:rowOff>694764</xdr:rowOff>
    </xdr:to>
    <xdr:pic>
      <xdr:nvPicPr>
        <xdr:cNvPr id="130" name="Grafik 12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6643"/>
        <a:stretch/>
      </xdr:blipFill>
      <xdr:spPr>
        <a:xfrm>
          <a:off x="2807804" y="74444087"/>
          <a:ext cx="1496717" cy="69476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80</xdr:row>
      <xdr:rowOff>1</xdr:rowOff>
    </xdr:from>
    <xdr:to>
      <xdr:col>5</xdr:col>
      <xdr:colOff>1494692</xdr:colOff>
      <xdr:row>80</xdr:row>
      <xdr:rowOff>695739</xdr:rowOff>
    </xdr:to>
    <xdr:pic>
      <xdr:nvPicPr>
        <xdr:cNvPr id="131" name="Grafik 130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3591"/>
        <a:stretch/>
      </xdr:blipFill>
      <xdr:spPr>
        <a:xfrm>
          <a:off x="4308232" y="55743232"/>
          <a:ext cx="1494691" cy="6957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58</xdr:row>
      <xdr:rowOff>1</xdr:rowOff>
    </xdr:from>
    <xdr:to>
      <xdr:col>7</xdr:col>
      <xdr:colOff>21981</xdr:colOff>
      <xdr:row>58</xdr:row>
      <xdr:rowOff>687457</xdr:rowOff>
    </xdr:to>
    <xdr:pic>
      <xdr:nvPicPr>
        <xdr:cNvPr id="135" name="Grafik 134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8685" b="66932"/>
        <a:stretch/>
      </xdr:blipFill>
      <xdr:spPr>
        <a:xfrm>
          <a:off x="4308231" y="39946386"/>
          <a:ext cx="1524000" cy="68745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80</xdr:row>
      <xdr:rowOff>716016</xdr:rowOff>
    </xdr:from>
    <xdr:ext cx="1509346" cy="709449"/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56459247"/>
          <a:ext cx="1509346" cy="70944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82</xdr:row>
      <xdr:rowOff>0</xdr:rowOff>
    </xdr:from>
    <xdr:ext cx="1502019" cy="725460"/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8231" y="57179308"/>
          <a:ext cx="1502019" cy="725460"/>
        </a:xfrm>
        <a:prstGeom prst="rect">
          <a:avLst/>
        </a:prstGeom>
      </xdr:spPr>
    </xdr:pic>
    <xdr:clientData/>
  </xdr:oneCellAnchor>
  <xdr:oneCellAnchor>
    <xdr:from>
      <xdr:col>5</xdr:col>
      <xdr:colOff>6854</xdr:colOff>
      <xdr:row>83</xdr:row>
      <xdr:rowOff>6853</xdr:rowOff>
    </xdr:from>
    <xdr:ext cx="1595974" cy="702595"/>
    <xdr:pic>
      <xdr:nvPicPr>
        <xdr:cNvPr id="103" name="Grafik 10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2664" y="57741491"/>
          <a:ext cx="1595974" cy="702595"/>
        </a:xfrm>
        <a:prstGeom prst="rect">
          <a:avLst/>
        </a:prstGeom>
      </xdr:spPr>
    </xdr:pic>
    <xdr:clientData/>
  </xdr:oneCellAnchor>
  <xdr:oneCellAnchor>
    <xdr:from>
      <xdr:col>4</xdr:col>
      <xdr:colOff>693168</xdr:colOff>
      <xdr:row>84</xdr:row>
      <xdr:rowOff>21421</xdr:rowOff>
    </xdr:from>
    <xdr:ext cx="1592831" cy="679173"/>
    <xdr:pic>
      <xdr:nvPicPr>
        <xdr:cNvPr id="104" name="Grafik 10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2668" y="58472076"/>
          <a:ext cx="1592831" cy="679173"/>
        </a:xfrm>
        <a:prstGeom prst="rect">
          <a:avLst/>
        </a:prstGeom>
      </xdr:spPr>
    </xdr:pic>
    <xdr:clientData/>
  </xdr:oneCellAnchor>
  <xdr:oneCellAnchor>
    <xdr:from>
      <xdr:col>4</xdr:col>
      <xdr:colOff>696309</xdr:colOff>
      <xdr:row>84</xdr:row>
      <xdr:rowOff>716017</xdr:rowOff>
    </xdr:from>
    <xdr:ext cx="1596259" cy="704022"/>
    <xdr:pic>
      <xdr:nvPicPr>
        <xdr:cNvPr id="109" name="Grafik 10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5809" y="59166672"/>
          <a:ext cx="1596259" cy="704022"/>
        </a:xfrm>
        <a:prstGeom prst="rect">
          <a:avLst/>
        </a:prstGeom>
      </xdr:spPr>
    </xdr:pic>
    <xdr:clientData/>
  </xdr:oneCellAnchor>
  <xdr:twoCellAnchor editAs="oneCell">
    <xdr:from>
      <xdr:col>5</xdr:col>
      <xdr:colOff>16566</xdr:colOff>
      <xdr:row>87</xdr:row>
      <xdr:rowOff>16564</xdr:rowOff>
    </xdr:from>
    <xdr:to>
      <xdr:col>7</xdr:col>
      <xdr:colOff>98965</xdr:colOff>
      <xdr:row>87</xdr:row>
      <xdr:rowOff>709447</xdr:rowOff>
    </xdr:to>
    <xdr:pic>
      <xdr:nvPicPr>
        <xdr:cNvPr id="111" name="Grafik 11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32376" y="60615271"/>
          <a:ext cx="1591493" cy="692883"/>
        </a:xfrm>
        <a:prstGeom prst="rect">
          <a:avLst/>
        </a:prstGeom>
      </xdr:spPr>
    </xdr:pic>
    <xdr:clientData/>
  </xdr:twoCellAnchor>
  <xdr:twoCellAnchor editAs="oneCell">
    <xdr:from>
      <xdr:col>5</xdr:col>
      <xdr:colOff>6481</xdr:colOff>
      <xdr:row>86</xdr:row>
      <xdr:rowOff>14614</xdr:rowOff>
    </xdr:from>
    <xdr:to>
      <xdr:col>7</xdr:col>
      <xdr:colOff>103156</xdr:colOff>
      <xdr:row>86</xdr:row>
      <xdr:rowOff>709447</xdr:rowOff>
    </xdr:to>
    <xdr:pic>
      <xdr:nvPicPr>
        <xdr:cNvPr id="116" name="Grafik 11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2291" y="59897304"/>
          <a:ext cx="1605769" cy="694833"/>
        </a:xfrm>
        <a:prstGeom prst="rect">
          <a:avLst/>
        </a:prstGeom>
      </xdr:spPr>
    </xdr:pic>
    <xdr:clientData/>
  </xdr:twoCellAnchor>
  <xdr:oneCellAnchor>
    <xdr:from>
      <xdr:col>4</xdr:col>
      <xdr:colOff>696309</xdr:colOff>
      <xdr:row>88</xdr:row>
      <xdr:rowOff>0</xdr:rowOff>
    </xdr:from>
    <xdr:ext cx="1596259" cy="670892"/>
    <xdr:pic>
      <xdr:nvPicPr>
        <xdr:cNvPr id="117" name="Grafik 116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9325" b="61968"/>
        <a:stretch/>
      </xdr:blipFill>
      <xdr:spPr>
        <a:xfrm>
          <a:off x="4315809" y="61314724"/>
          <a:ext cx="1596259" cy="670892"/>
        </a:xfrm>
        <a:prstGeom prst="rect">
          <a:avLst/>
        </a:prstGeom>
      </xdr:spPr>
    </xdr:pic>
    <xdr:clientData/>
  </xdr:oneCellAnchor>
  <xdr:oneCellAnchor>
    <xdr:from>
      <xdr:col>4</xdr:col>
      <xdr:colOff>696309</xdr:colOff>
      <xdr:row>88</xdr:row>
      <xdr:rowOff>716017</xdr:rowOff>
    </xdr:from>
    <xdr:ext cx="1583121" cy="695739"/>
    <xdr:pic>
      <xdr:nvPicPr>
        <xdr:cNvPr id="127" name="Grafik 126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0711" b="60560"/>
        <a:stretch/>
      </xdr:blipFill>
      <xdr:spPr>
        <a:xfrm>
          <a:off x="4315809" y="62030741"/>
          <a:ext cx="1583121" cy="6957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90</xdr:row>
      <xdr:rowOff>6569</xdr:rowOff>
    </xdr:from>
    <xdr:ext cx="1602827" cy="722586"/>
    <xdr:pic>
      <xdr:nvPicPr>
        <xdr:cNvPr id="128" name="Grafik 12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5810" y="62753328"/>
          <a:ext cx="1602827" cy="72258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90</xdr:row>
      <xdr:rowOff>714374</xdr:rowOff>
    </xdr:from>
    <xdr:ext cx="1589690" cy="722049"/>
    <xdr:pic>
      <xdr:nvPicPr>
        <xdr:cNvPr id="137" name="Grafik 13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5810" y="63461133"/>
          <a:ext cx="1589690" cy="722049"/>
        </a:xfrm>
        <a:prstGeom prst="rect">
          <a:avLst/>
        </a:prstGeom>
      </xdr:spPr>
    </xdr:pic>
    <xdr:clientData/>
  </xdr:oneCellAnchor>
  <xdr:twoCellAnchor editAs="oneCell">
    <xdr:from>
      <xdr:col>5</xdr:col>
      <xdr:colOff>10193</xdr:colOff>
      <xdr:row>45</xdr:row>
      <xdr:rowOff>11151</xdr:rowOff>
    </xdr:from>
    <xdr:to>
      <xdr:col>7</xdr:col>
      <xdr:colOff>21981</xdr:colOff>
      <xdr:row>45</xdr:row>
      <xdr:rowOff>681403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8424" y="31099286"/>
          <a:ext cx="1513807" cy="670252"/>
        </a:xfrm>
        <a:prstGeom prst="rect">
          <a:avLst/>
        </a:prstGeom>
      </xdr:spPr>
    </xdr:pic>
    <xdr:clientData/>
  </xdr:twoCellAnchor>
  <xdr:oneCellAnchor>
    <xdr:from>
      <xdr:col>4</xdr:col>
      <xdr:colOff>696309</xdr:colOff>
      <xdr:row>92</xdr:row>
      <xdr:rowOff>0</xdr:rowOff>
    </xdr:from>
    <xdr:ext cx="1583121" cy="712305"/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15809" y="64178793"/>
          <a:ext cx="1583121" cy="712305"/>
        </a:xfrm>
        <a:prstGeom prst="rect">
          <a:avLst/>
        </a:prstGeom>
      </xdr:spPr>
    </xdr:pic>
    <xdr:clientData/>
  </xdr:oneCellAnchor>
  <xdr:oneCellAnchor>
    <xdr:from>
      <xdr:col>5</xdr:col>
      <xdr:colOff>17306</xdr:colOff>
      <xdr:row>93</xdr:row>
      <xdr:rowOff>16726</xdr:rowOff>
    </xdr:from>
    <xdr:ext cx="1572383" cy="695579"/>
    <xdr:pic>
      <xdr:nvPicPr>
        <xdr:cNvPr id="132" name="Grafik 131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460" r="41120"/>
        <a:stretch/>
      </xdr:blipFill>
      <xdr:spPr>
        <a:xfrm rot="5400000">
          <a:off x="4771518" y="64473134"/>
          <a:ext cx="695579" cy="157238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7"/>
  <sheetViews>
    <sheetView tabSelected="1" view="pageLayout" topLeftCell="A89" zoomScaleNormal="115" zoomScaleSheetLayoutView="115" workbookViewId="0">
      <selection activeCell="C97" sqref="C97"/>
    </sheetView>
  </sheetViews>
  <sheetFormatPr baseColWidth="10" defaultRowHeight="15" outlineLevelCol="1"/>
  <cols>
    <col min="1" max="1" width="3.7109375" customWidth="1"/>
    <col min="2" max="2" width="10.140625" style="8" bestFit="1" customWidth="1"/>
    <col min="3" max="3" width="16.140625" style="3" customWidth="1"/>
    <col min="4" max="4" width="24.85546875" style="3" customWidth="1"/>
    <col min="5" max="5" width="8.7109375" style="9" customWidth="1"/>
    <col min="6" max="6" width="21" customWidth="1"/>
    <col min="7" max="7" width="11.85546875" style="64" hidden="1" customWidth="1"/>
    <col min="8" max="8" width="11.28515625" style="10" customWidth="1"/>
    <col min="9" max="9" width="13.140625" hidden="1" customWidth="1" outlineLevel="1"/>
    <col min="10" max="10" width="11.140625" customWidth="1" collapsed="1"/>
  </cols>
  <sheetData>
    <row r="1" spans="1:9" ht="39" customHeight="1">
      <c r="A1" s="70" t="s">
        <v>104</v>
      </c>
      <c r="B1" s="70"/>
      <c r="C1" s="70"/>
      <c r="D1" s="70"/>
      <c r="E1" s="70"/>
      <c r="F1" s="70"/>
      <c r="G1" s="70"/>
      <c r="H1" s="70"/>
      <c r="I1" s="70"/>
    </row>
    <row r="2" spans="1:9" s="19" customFormat="1" ht="12" customHeight="1">
      <c r="B2" s="18"/>
      <c r="C2" s="18"/>
      <c r="D2" s="18"/>
      <c r="E2" s="18"/>
      <c r="F2" s="18"/>
      <c r="G2" s="55" t="e">
        <f>SUM(G*35/100)</f>
        <v>#NAME?</v>
      </c>
      <c r="H2" s="18" t="e">
        <f>SUM(G -15/100)</f>
        <v>#NAME?</v>
      </c>
      <c r="I2" s="18"/>
    </row>
    <row r="3" spans="1:9" ht="27" customHeight="1" thickBot="1">
      <c r="A3" s="68"/>
      <c r="B3" s="68"/>
      <c r="C3" s="68"/>
      <c r="D3" s="68"/>
      <c r="E3" s="68"/>
      <c r="F3" s="68"/>
      <c r="G3" s="68"/>
      <c r="H3" s="68"/>
      <c r="I3" s="69"/>
    </row>
    <row r="4" spans="1:9" ht="52.5" customHeight="1" thickBot="1">
      <c r="A4" s="49" t="s">
        <v>120</v>
      </c>
      <c r="B4" s="49" t="s">
        <v>92</v>
      </c>
      <c r="C4" s="50" t="s">
        <v>91</v>
      </c>
      <c r="D4" s="50" t="s">
        <v>88</v>
      </c>
      <c r="E4" s="51" t="s">
        <v>90</v>
      </c>
      <c r="F4" s="52" t="s">
        <v>108</v>
      </c>
      <c r="G4" s="52" t="s">
        <v>105</v>
      </c>
      <c r="H4" s="53" t="s">
        <v>106</v>
      </c>
      <c r="I4" s="53" t="s">
        <v>107</v>
      </c>
    </row>
    <row r="5" spans="1:9" s="3" customFormat="1" ht="56.45" customHeight="1">
      <c r="A5" s="3">
        <v>1</v>
      </c>
      <c r="B5" s="33" t="s">
        <v>0</v>
      </c>
      <c r="C5" s="29" t="s">
        <v>1</v>
      </c>
      <c r="D5" s="30" t="s">
        <v>93</v>
      </c>
      <c r="E5" s="31">
        <f>110</f>
        <v>110</v>
      </c>
      <c r="F5" s="12"/>
      <c r="G5" s="57">
        <v>1.45</v>
      </c>
      <c r="H5" s="32">
        <f>SUM(G5 -15/100)</f>
        <v>1.3</v>
      </c>
      <c r="I5" s="34">
        <v>0.92</v>
      </c>
    </row>
    <row r="6" spans="1:9" s="3" customFormat="1" ht="56.45" customHeight="1">
      <c r="A6" s="3">
        <v>2</v>
      </c>
      <c r="B6" s="35" t="s">
        <v>0</v>
      </c>
      <c r="C6" s="1" t="s">
        <v>47</v>
      </c>
      <c r="D6" s="24" t="s">
        <v>93</v>
      </c>
      <c r="E6" s="7">
        <f>306</f>
        <v>306</v>
      </c>
      <c r="F6" s="2"/>
      <c r="G6" s="58">
        <v>1.45</v>
      </c>
      <c r="H6" s="26">
        <f>SUM(G6 -15/100)</f>
        <v>1.3</v>
      </c>
      <c r="I6" s="36">
        <v>0.92</v>
      </c>
    </row>
    <row r="7" spans="1:9" s="3" customFormat="1" ht="56.45" customHeight="1">
      <c r="A7" s="3">
        <v>3</v>
      </c>
      <c r="B7" s="35" t="s">
        <v>4</v>
      </c>
      <c r="C7" s="1" t="s">
        <v>2</v>
      </c>
      <c r="D7" s="24" t="s">
        <v>95</v>
      </c>
      <c r="E7" s="7">
        <f>2484-350-200</f>
        <v>1934</v>
      </c>
      <c r="F7" s="2"/>
      <c r="G7" s="58">
        <v>1.35</v>
      </c>
      <c r="H7" s="26">
        <v>1.55</v>
      </c>
      <c r="I7" s="36">
        <v>0.81</v>
      </c>
    </row>
    <row r="8" spans="1:9" s="3" customFormat="1" ht="56.45" customHeight="1">
      <c r="A8" s="3">
        <v>4</v>
      </c>
      <c r="B8" s="35" t="s">
        <v>4</v>
      </c>
      <c r="C8" s="4">
        <v>324</v>
      </c>
      <c r="D8" s="24" t="s">
        <v>95</v>
      </c>
      <c r="E8" s="7">
        <v>500</v>
      </c>
      <c r="F8" s="2"/>
      <c r="G8" s="58">
        <v>1.35</v>
      </c>
      <c r="H8" s="26">
        <v>1.55</v>
      </c>
      <c r="I8" s="36">
        <v>0.85</v>
      </c>
    </row>
    <row r="9" spans="1:9" s="3" customFormat="1" ht="56.45" customHeight="1">
      <c r="A9" s="3">
        <v>5</v>
      </c>
      <c r="B9" s="35" t="s">
        <v>4</v>
      </c>
      <c r="C9" s="1" t="s">
        <v>5</v>
      </c>
      <c r="D9" s="24" t="s">
        <v>95</v>
      </c>
      <c r="E9" s="7">
        <f>126+100</f>
        <v>226</v>
      </c>
      <c r="F9" s="2"/>
      <c r="G9" s="58">
        <v>1.35</v>
      </c>
      <c r="H9" s="26">
        <v>1.55</v>
      </c>
      <c r="I9" s="36">
        <v>0.85</v>
      </c>
    </row>
    <row r="10" spans="1:9" s="3" customFormat="1" ht="56.45" customHeight="1">
      <c r="A10" s="3">
        <v>6</v>
      </c>
      <c r="B10" s="35" t="s">
        <v>4</v>
      </c>
      <c r="C10" s="1" t="s">
        <v>7</v>
      </c>
      <c r="D10" s="24" t="s">
        <v>95</v>
      </c>
      <c r="E10" s="7">
        <f>750-300</f>
        <v>450</v>
      </c>
      <c r="F10" s="5"/>
      <c r="G10" s="58">
        <v>1.35</v>
      </c>
      <c r="H10" s="26">
        <v>1.55</v>
      </c>
      <c r="I10" s="36">
        <v>0.85</v>
      </c>
    </row>
    <row r="11" spans="1:9" s="3" customFormat="1" ht="56.45" customHeight="1">
      <c r="A11" s="3">
        <v>7</v>
      </c>
      <c r="B11" s="35" t="s">
        <v>4</v>
      </c>
      <c r="C11" s="1" t="s">
        <v>8</v>
      </c>
      <c r="D11" s="24" t="s">
        <v>95</v>
      </c>
      <c r="E11" s="7">
        <f>400-50-300</f>
        <v>50</v>
      </c>
      <c r="F11" s="2"/>
      <c r="G11" s="58">
        <v>1.35</v>
      </c>
      <c r="H11" s="26">
        <v>1.55</v>
      </c>
      <c r="I11" s="36">
        <v>0.85</v>
      </c>
    </row>
    <row r="12" spans="1:9" s="3" customFormat="1" ht="56.45" customHeight="1">
      <c r="A12" s="3">
        <v>8</v>
      </c>
      <c r="B12" s="35" t="s">
        <v>4</v>
      </c>
      <c r="C12" s="1" t="s">
        <v>9</v>
      </c>
      <c r="D12" s="24" t="s">
        <v>95</v>
      </c>
      <c r="E12" s="7">
        <f>875+285-285</f>
        <v>875</v>
      </c>
      <c r="F12" s="2"/>
      <c r="G12" s="58">
        <v>1.35</v>
      </c>
      <c r="H12" s="26">
        <v>1.55</v>
      </c>
      <c r="I12" s="36">
        <v>0.85</v>
      </c>
    </row>
    <row r="13" spans="1:9" s="3" customFormat="1" ht="56.45" customHeight="1">
      <c r="A13" s="3">
        <v>9</v>
      </c>
      <c r="B13" s="35" t="s">
        <v>4</v>
      </c>
      <c r="C13" s="1" t="s">
        <v>10</v>
      </c>
      <c r="D13" s="24" t="s">
        <v>95</v>
      </c>
      <c r="E13" s="7">
        <f>450+24-124</f>
        <v>350</v>
      </c>
      <c r="F13" s="2"/>
      <c r="G13" s="58">
        <v>1.35</v>
      </c>
      <c r="H13" s="26">
        <v>1.55</v>
      </c>
      <c r="I13" s="36">
        <v>0.85</v>
      </c>
    </row>
    <row r="14" spans="1:9" s="3" customFormat="1" ht="56.45" customHeight="1">
      <c r="A14" s="3">
        <v>10</v>
      </c>
      <c r="B14" s="35" t="s">
        <v>11</v>
      </c>
      <c r="C14" s="1" t="s">
        <v>12</v>
      </c>
      <c r="D14" s="24" t="s">
        <v>94</v>
      </c>
      <c r="E14" s="7">
        <v>150</v>
      </c>
      <c r="F14" s="2"/>
      <c r="G14" s="58">
        <v>1.35</v>
      </c>
      <c r="H14" s="26">
        <v>1.55</v>
      </c>
      <c r="I14" s="36">
        <v>0.85</v>
      </c>
    </row>
    <row r="15" spans="1:9" s="3" customFormat="1" ht="56.45" customHeight="1">
      <c r="A15" s="3">
        <v>11</v>
      </c>
      <c r="B15" s="35" t="s">
        <v>4</v>
      </c>
      <c r="C15" s="1" t="s">
        <v>13</v>
      </c>
      <c r="D15" s="24" t="s">
        <v>95</v>
      </c>
      <c r="E15" s="7">
        <v>900</v>
      </c>
      <c r="F15" s="2"/>
      <c r="G15" s="58">
        <v>1.35</v>
      </c>
      <c r="H15" s="26">
        <v>1.55</v>
      </c>
      <c r="I15" s="36">
        <v>0.85</v>
      </c>
    </row>
    <row r="16" spans="1:9" s="3" customFormat="1" ht="56.45" customHeight="1">
      <c r="A16" s="3">
        <v>12</v>
      </c>
      <c r="B16" s="35" t="s">
        <v>4</v>
      </c>
      <c r="C16" s="1" t="s">
        <v>14</v>
      </c>
      <c r="D16" s="24" t="s">
        <v>95</v>
      </c>
      <c r="E16" s="7">
        <f>1050-100</f>
        <v>950</v>
      </c>
      <c r="F16" s="2"/>
      <c r="G16" s="58">
        <v>1.35</v>
      </c>
      <c r="H16" s="26">
        <v>1.55</v>
      </c>
      <c r="I16" s="36">
        <v>0.85</v>
      </c>
    </row>
    <row r="17" spans="1:9" s="3" customFormat="1" ht="56.45" customHeight="1">
      <c r="A17" s="3">
        <v>13</v>
      </c>
      <c r="B17" s="37" t="s">
        <v>4</v>
      </c>
      <c r="C17" s="6" t="s">
        <v>17</v>
      </c>
      <c r="D17" s="24" t="s">
        <v>95</v>
      </c>
      <c r="E17" s="11">
        <f>700-200</f>
        <v>500</v>
      </c>
      <c r="F17" s="2"/>
      <c r="G17" s="58">
        <v>1.35</v>
      </c>
      <c r="H17" s="26">
        <v>1.55</v>
      </c>
      <c r="I17" s="36">
        <v>0.85</v>
      </c>
    </row>
    <row r="18" spans="1:9" s="3" customFormat="1" ht="55.9" customHeight="1">
      <c r="A18" s="3">
        <v>14</v>
      </c>
      <c r="B18" s="35" t="s">
        <v>20</v>
      </c>
      <c r="C18" s="1" t="s">
        <v>21</v>
      </c>
      <c r="D18" s="24" t="s">
        <v>109</v>
      </c>
      <c r="E18" s="7">
        <v>750</v>
      </c>
      <c r="F18" s="2"/>
      <c r="G18" s="58">
        <v>3.95</v>
      </c>
      <c r="H18" s="26">
        <v>4.9800000000000004</v>
      </c>
      <c r="I18" s="36">
        <v>2.35</v>
      </c>
    </row>
    <row r="19" spans="1:9" s="3" customFormat="1" ht="56.45" customHeight="1">
      <c r="A19" s="3">
        <v>15</v>
      </c>
      <c r="B19" s="38" t="s">
        <v>22</v>
      </c>
      <c r="C19" s="22" t="s">
        <v>3</v>
      </c>
      <c r="D19" s="24" t="s">
        <v>98</v>
      </c>
      <c r="E19" s="7">
        <f>504.8-106.8</f>
        <v>398</v>
      </c>
      <c r="F19" s="2"/>
      <c r="G19" s="58">
        <v>2.85</v>
      </c>
      <c r="H19" s="26">
        <v>2.95</v>
      </c>
      <c r="I19" s="36">
        <v>1.84</v>
      </c>
    </row>
    <row r="20" spans="1:9" s="3" customFormat="1" ht="56.45" customHeight="1">
      <c r="A20" s="3">
        <v>16</v>
      </c>
      <c r="B20" s="38" t="s">
        <v>22</v>
      </c>
      <c r="C20" s="22" t="s">
        <v>24</v>
      </c>
      <c r="D20" s="24" t="s">
        <v>98</v>
      </c>
      <c r="E20" s="7">
        <f>487.4-136</f>
        <v>351.4</v>
      </c>
      <c r="F20" s="2"/>
      <c r="G20" s="58">
        <v>2.85</v>
      </c>
      <c r="H20" s="26">
        <v>2.95</v>
      </c>
      <c r="I20" s="36">
        <v>1.84</v>
      </c>
    </row>
    <row r="21" spans="1:9" s="3" customFormat="1" ht="56.45" customHeight="1">
      <c r="A21" s="3">
        <v>17</v>
      </c>
      <c r="B21" s="38" t="s">
        <v>22</v>
      </c>
      <c r="C21" s="22" t="s">
        <v>25</v>
      </c>
      <c r="D21" s="24" t="s">
        <v>98</v>
      </c>
      <c r="E21" s="7">
        <v>338</v>
      </c>
      <c r="F21" s="2"/>
      <c r="G21" s="58">
        <v>2.85</v>
      </c>
      <c r="H21" s="26">
        <v>2.95</v>
      </c>
      <c r="I21" s="36">
        <v>1.48</v>
      </c>
    </row>
    <row r="22" spans="1:9" s="3" customFormat="1" ht="56.45" customHeight="1">
      <c r="A22" s="3">
        <v>18</v>
      </c>
      <c r="B22" s="38" t="s">
        <v>22</v>
      </c>
      <c r="C22" s="21" t="s">
        <v>18</v>
      </c>
      <c r="D22" s="24" t="s">
        <v>98</v>
      </c>
      <c r="E22" s="7">
        <v>355.5</v>
      </c>
      <c r="F22" s="2"/>
      <c r="G22" s="58">
        <v>2.85</v>
      </c>
      <c r="H22" s="26">
        <v>2.95</v>
      </c>
      <c r="I22" s="36">
        <v>1.48</v>
      </c>
    </row>
    <row r="23" spans="1:9" s="3" customFormat="1" ht="56.45" customHeight="1">
      <c r="A23" s="3">
        <v>19</v>
      </c>
      <c r="B23" s="38" t="s">
        <v>22</v>
      </c>
      <c r="C23" s="21" t="s">
        <v>23</v>
      </c>
      <c r="D23" s="24" t="s">
        <v>98</v>
      </c>
      <c r="E23" s="16">
        <f>581.7-94-129</f>
        <v>358.70000000000005</v>
      </c>
      <c r="F23" s="2"/>
      <c r="G23" s="58">
        <v>2.85</v>
      </c>
      <c r="H23" s="26">
        <v>2.95</v>
      </c>
      <c r="I23" s="36">
        <v>1.48</v>
      </c>
    </row>
    <row r="24" spans="1:9" s="3" customFormat="1" ht="56.45" customHeight="1">
      <c r="A24" s="3">
        <v>20</v>
      </c>
      <c r="B24" s="38" t="s">
        <v>22</v>
      </c>
      <c r="C24" s="21" t="s">
        <v>26</v>
      </c>
      <c r="D24" s="24" t="s">
        <v>98</v>
      </c>
      <c r="E24" s="7">
        <v>535</v>
      </c>
      <c r="F24" s="2"/>
      <c r="G24" s="58">
        <v>2.85</v>
      </c>
      <c r="H24" s="26">
        <v>2.95</v>
      </c>
      <c r="I24" s="36">
        <v>1.48</v>
      </c>
    </row>
    <row r="25" spans="1:9" s="3" customFormat="1" ht="56.45" customHeight="1">
      <c r="A25" s="3">
        <v>21</v>
      </c>
      <c r="B25" s="38" t="s">
        <v>22</v>
      </c>
      <c r="C25" s="21" t="s">
        <v>27</v>
      </c>
      <c r="D25" s="24" t="s">
        <v>98</v>
      </c>
      <c r="E25" s="7">
        <f>641-187</f>
        <v>454</v>
      </c>
      <c r="F25" s="2"/>
      <c r="G25" s="58">
        <v>2.85</v>
      </c>
      <c r="H25" s="26">
        <v>2.95</v>
      </c>
      <c r="I25" s="36">
        <v>1.48</v>
      </c>
    </row>
    <row r="26" spans="1:9" s="3" customFormat="1" ht="56.45" customHeight="1">
      <c r="A26" s="3">
        <v>22</v>
      </c>
      <c r="B26" s="35" t="s">
        <v>28</v>
      </c>
      <c r="C26" s="1" t="s">
        <v>29</v>
      </c>
      <c r="D26" s="24" t="s">
        <v>110</v>
      </c>
      <c r="E26" s="7">
        <v>508.2</v>
      </c>
      <c r="F26" s="2"/>
      <c r="G26" s="59">
        <v>3.85</v>
      </c>
      <c r="H26" s="27">
        <v>4.95</v>
      </c>
      <c r="I26" s="36">
        <v>2.44</v>
      </c>
    </row>
    <row r="27" spans="1:9" s="3" customFormat="1" ht="56.45" customHeight="1">
      <c r="A27" s="3">
        <v>23</v>
      </c>
      <c r="B27" s="35" t="s">
        <v>4</v>
      </c>
      <c r="C27" s="1" t="s">
        <v>15</v>
      </c>
      <c r="D27" s="24" t="s">
        <v>95</v>
      </c>
      <c r="E27" s="11">
        <f>150+200+35+100</f>
        <v>485</v>
      </c>
      <c r="F27" s="5" t="s">
        <v>16</v>
      </c>
      <c r="G27" s="58">
        <v>1.35</v>
      </c>
      <c r="H27" s="26">
        <v>1.55</v>
      </c>
      <c r="I27" s="36">
        <v>0.84</v>
      </c>
    </row>
    <row r="28" spans="1:9" s="3" customFormat="1" ht="56.45" customHeight="1">
      <c r="A28" s="3">
        <v>24</v>
      </c>
      <c r="B28" s="35" t="s">
        <v>4</v>
      </c>
      <c r="C28" s="1" t="s">
        <v>30</v>
      </c>
      <c r="D28" s="24" t="s">
        <v>95</v>
      </c>
      <c r="E28" s="7">
        <f>760-100-100-50</f>
        <v>510</v>
      </c>
      <c r="F28" s="5"/>
      <c r="G28" s="58">
        <v>1.35</v>
      </c>
      <c r="H28" s="26">
        <v>1.55</v>
      </c>
      <c r="I28" s="36">
        <v>0.84</v>
      </c>
    </row>
    <row r="29" spans="1:9" s="3" customFormat="1" ht="56.45" customHeight="1">
      <c r="A29" s="3">
        <v>25</v>
      </c>
      <c r="B29" s="35" t="s">
        <v>4</v>
      </c>
      <c r="C29" s="1" t="s">
        <v>31</v>
      </c>
      <c r="D29" s="24" t="s">
        <v>95</v>
      </c>
      <c r="E29" s="7">
        <f>356-50</f>
        <v>306</v>
      </c>
      <c r="F29" s="2"/>
      <c r="G29" s="58">
        <v>1.35</v>
      </c>
      <c r="H29" s="26">
        <v>1.55</v>
      </c>
      <c r="I29" s="36">
        <v>0.84</v>
      </c>
    </row>
    <row r="30" spans="1:9" s="3" customFormat="1" ht="56.45" customHeight="1">
      <c r="A30" s="3">
        <v>26</v>
      </c>
      <c r="B30" s="35" t="s">
        <v>4</v>
      </c>
      <c r="C30" s="1" t="s">
        <v>51</v>
      </c>
      <c r="D30" s="24" t="s">
        <v>95</v>
      </c>
      <c r="E30" s="7">
        <v>850</v>
      </c>
      <c r="F30" s="2"/>
      <c r="G30" s="58">
        <v>1.35</v>
      </c>
      <c r="H30" s="26">
        <v>1.55</v>
      </c>
      <c r="I30" s="36">
        <v>0.84</v>
      </c>
    </row>
    <row r="31" spans="1:9" s="3" customFormat="1" ht="56.45" customHeight="1">
      <c r="A31" s="3">
        <v>27</v>
      </c>
      <c r="B31" s="35" t="s">
        <v>4</v>
      </c>
      <c r="C31" s="1" t="s">
        <v>32</v>
      </c>
      <c r="D31" s="24" t="s">
        <v>95</v>
      </c>
      <c r="E31" s="7">
        <v>400</v>
      </c>
      <c r="F31" s="2"/>
      <c r="G31" s="58">
        <v>1.35</v>
      </c>
      <c r="H31" s="26">
        <v>1.55</v>
      </c>
      <c r="I31" s="36">
        <v>0.84</v>
      </c>
    </row>
    <row r="32" spans="1:9" s="3" customFormat="1" ht="56.45" customHeight="1">
      <c r="A32" s="3">
        <v>28</v>
      </c>
      <c r="B32" s="35" t="s">
        <v>4</v>
      </c>
      <c r="C32" s="1" t="s">
        <v>33</v>
      </c>
      <c r="D32" s="24" t="s">
        <v>95</v>
      </c>
      <c r="E32" s="7">
        <f>150+100+150</f>
        <v>400</v>
      </c>
      <c r="F32" s="5"/>
      <c r="G32" s="58">
        <v>1.35</v>
      </c>
      <c r="H32" s="26">
        <v>1.55</v>
      </c>
      <c r="I32" s="36">
        <v>0.84</v>
      </c>
    </row>
    <row r="33" spans="1:10" s="3" customFormat="1" ht="56.45" customHeight="1">
      <c r="A33" s="3">
        <v>29</v>
      </c>
      <c r="B33" s="35" t="s">
        <v>4</v>
      </c>
      <c r="C33" s="1" t="s">
        <v>46</v>
      </c>
      <c r="D33" s="24" t="s">
        <v>95</v>
      </c>
      <c r="E33" s="7">
        <v>50</v>
      </c>
      <c r="F33" s="5"/>
      <c r="G33" s="58">
        <v>1.35</v>
      </c>
      <c r="H33" s="26">
        <v>1.55</v>
      </c>
      <c r="I33" s="36">
        <v>0.84</v>
      </c>
    </row>
    <row r="34" spans="1:10" s="3" customFormat="1" ht="56.45" customHeight="1">
      <c r="A34" s="3">
        <v>30</v>
      </c>
      <c r="B34" s="35" t="s">
        <v>34</v>
      </c>
      <c r="C34" s="4" t="s">
        <v>45</v>
      </c>
      <c r="D34" s="24" t="s">
        <v>111</v>
      </c>
      <c r="E34" s="7">
        <f>290-90</f>
        <v>200</v>
      </c>
      <c r="F34" s="2"/>
      <c r="G34" s="58">
        <v>2.4</v>
      </c>
      <c r="H34" s="26">
        <v>2.94</v>
      </c>
      <c r="I34" s="36">
        <v>1.55</v>
      </c>
    </row>
    <row r="35" spans="1:10" s="3" customFormat="1" ht="56.45" customHeight="1">
      <c r="A35" s="3">
        <v>31</v>
      </c>
      <c r="B35" s="35" t="s">
        <v>34</v>
      </c>
      <c r="C35" s="1" t="s">
        <v>35</v>
      </c>
      <c r="D35" s="24" t="s">
        <v>111</v>
      </c>
      <c r="E35" s="7">
        <f>300+343</f>
        <v>643</v>
      </c>
      <c r="F35" s="2"/>
      <c r="G35" s="58">
        <v>2.4</v>
      </c>
      <c r="H35" s="26">
        <v>3.54</v>
      </c>
      <c r="I35" s="36">
        <v>1.55</v>
      </c>
    </row>
    <row r="36" spans="1:10" s="3" customFormat="1" ht="56.45" customHeight="1">
      <c r="A36" s="3">
        <v>32</v>
      </c>
      <c r="B36" s="35" t="s">
        <v>4</v>
      </c>
      <c r="C36" s="1" t="s">
        <v>36</v>
      </c>
      <c r="D36" s="24" t="s">
        <v>113</v>
      </c>
      <c r="E36" s="7">
        <f>200+50+100</f>
        <v>350</v>
      </c>
      <c r="F36" s="2"/>
      <c r="G36" s="58">
        <v>1.35</v>
      </c>
      <c r="H36" s="26">
        <v>1.55</v>
      </c>
      <c r="I36" s="36">
        <v>0.84</v>
      </c>
    </row>
    <row r="37" spans="1:10" s="3" customFormat="1" ht="56.45" customHeight="1">
      <c r="A37" s="3">
        <v>33</v>
      </c>
      <c r="B37" s="35" t="s">
        <v>37</v>
      </c>
      <c r="C37" s="1" t="s">
        <v>38</v>
      </c>
      <c r="D37" s="24" t="s">
        <v>112</v>
      </c>
      <c r="E37" s="7">
        <v>933.4</v>
      </c>
      <c r="F37" s="2"/>
      <c r="G37" s="58">
        <v>2.8</v>
      </c>
      <c r="H37" s="26">
        <v>3.36</v>
      </c>
      <c r="I37" s="36">
        <v>1.98</v>
      </c>
    </row>
    <row r="38" spans="1:10" s="3" customFormat="1" ht="56.45" customHeight="1">
      <c r="A38" s="3">
        <v>34</v>
      </c>
      <c r="B38" s="35" t="s">
        <v>37</v>
      </c>
      <c r="C38" s="1" t="s">
        <v>39</v>
      </c>
      <c r="D38" s="24" t="s">
        <v>112</v>
      </c>
      <c r="E38" s="7">
        <v>664.9</v>
      </c>
      <c r="F38" s="2"/>
      <c r="G38" s="58">
        <v>2.8</v>
      </c>
      <c r="H38" s="26">
        <v>3.36</v>
      </c>
      <c r="I38" s="36">
        <v>1.98</v>
      </c>
    </row>
    <row r="39" spans="1:10" s="3" customFormat="1" ht="56.45" customHeight="1">
      <c r="A39" s="3">
        <v>35</v>
      </c>
      <c r="B39" s="35" t="s">
        <v>37</v>
      </c>
      <c r="C39" s="1" t="s">
        <v>21</v>
      </c>
      <c r="D39" s="24" t="s">
        <v>112</v>
      </c>
      <c r="E39" s="7">
        <f>765.4-42</f>
        <v>723.4</v>
      </c>
      <c r="F39" s="2"/>
      <c r="G39" s="58">
        <v>2.8</v>
      </c>
      <c r="H39" s="26">
        <v>3.36</v>
      </c>
      <c r="I39" s="36">
        <v>1.98</v>
      </c>
    </row>
    <row r="40" spans="1:10" s="3" customFormat="1" ht="56.45" customHeight="1">
      <c r="A40" s="3">
        <v>36</v>
      </c>
      <c r="B40" s="35" t="s">
        <v>37</v>
      </c>
      <c r="C40" s="1" t="s">
        <v>40</v>
      </c>
      <c r="D40" s="24" t="s">
        <v>112</v>
      </c>
      <c r="E40" s="7">
        <v>578.5</v>
      </c>
      <c r="F40" s="2"/>
      <c r="G40" s="58">
        <v>2.8</v>
      </c>
      <c r="H40" s="26">
        <v>3.36</v>
      </c>
      <c r="I40" s="36">
        <v>1.98</v>
      </c>
    </row>
    <row r="41" spans="1:10" s="3" customFormat="1" ht="56.45" customHeight="1">
      <c r="A41" s="3">
        <v>37</v>
      </c>
      <c r="B41" s="35" t="s">
        <v>37</v>
      </c>
      <c r="C41" s="1" t="s">
        <v>41</v>
      </c>
      <c r="D41" s="24" t="s">
        <v>112</v>
      </c>
      <c r="E41" s="7">
        <f>491-132</f>
        <v>359</v>
      </c>
      <c r="F41" s="2"/>
      <c r="G41" s="58">
        <v>2.8</v>
      </c>
      <c r="H41" s="26">
        <v>3.36</v>
      </c>
      <c r="I41" s="36">
        <v>1.98</v>
      </c>
    </row>
    <row r="42" spans="1:10" s="3" customFormat="1" ht="56.45" customHeight="1">
      <c r="A42" s="3">
        <v>38</v>
      </c>
      <c r="B42" s="35" t="s">
        <v>37</v>
      </c>
      <c r="C42" s="1" t="s">
        <v>42</v>
      </c>
      <c r="D42" s="24" t="s">
        <v>112</v>
      </c>
      <c r="E42" s="7">
        <f>755.8-94</f>
        <v>661.8</v>
      </c>
      <c r="F42" s="2"/>
      <c r="G42" s="58">
        <v>2.8</v>
      </c>
      <c r="H42" s="26">
        <v>3.36</v>
      </c>
      <c r="I42" s="36">
        <v>1.98</v>
      </c>
    </row>
    <row r="43" spans="1:10" s="3" customFormat="1" ht="56.45" customHeight="1">
      <c r="A43" s="3">
        <v>39</v>
      </c>
      <c r="B43" s="35" t="s">
        <v>37</v>
      </c>
      <c r="C43" s="1" t="s">
        <v>44</v>
      </c>
      <c r="D43" s="24" t="s">
        <v>112</v>
      </c>
      <c r="E43" s="7">
        <v>722.8</v>
      </c>
      <c r="F43" s="2"/>
      <c r="G43" s="58">
        <v>2.8</v>
      </c>
      <c r="H43" s="26">
        <v>3.36</v>
      </c>
      <c r="I43" s="36">
        <v>1.98</v>
      </c>
    </row>
    <row r="44" spans="1:10" s="3" customFormat="1" ht="56.45" customHeight="1">
      <c r="A44" s="3">
        <v>40</v>
      </c>
      <c r="B44" s="35" t="s">
        <v>37</v>
      </c>
      <c r="C44" s="1" t="s">
        <v>43</v>
      </c>
      <c r="D44" s="24" t="s">
        <v>111</v>
      </c>
      <c r="E44" s="7">
        <v>918.5</v>
      </c>
      <c r="F44" s="5"/>
      <c r="G44" s="58">
        <v>2.4</v>
      </c>
      <c r="H44" s="26">
        <v>3.36</v>
      </c>
      <c r="I44" s="36">
        <v>1.55</v>
      </c>
    </row>
    <row r="45" spans="1:10" s="3" customFormat="1" ht="56.45" customHeight="1">
      <c r="A45" s="3">
        <v>41</v>
      </c>
      <c r="B45" s="38" t="s">
        <v>37</v>
      </c>
      <c r="C45" s="21" t="s">
        <v>19</v>
      </c>
      <c r="D45" s="24" t="s">
        <v>111</v>
      </c>
      <c r="E45" s="7">
        <f>1421-86</f>
        <v>1335</v>
      </c>
      <c r="F45" s="2"/>
      <c r="G45" s="58">
        <v>2.4</v>
      </c>
      <c r="H45" s="26">
        <v>3.36</v>
      </c>
      <c r="I45" s="36">
        <v>1.55</v>
      </c>
    </row>
    <row r="46" spans="1:10" s="3" customFormat="1" ht="54" customHeight="1" thickBot="1">
      <c r="A46" s="3">
        <v>42</v>
      </c>
      <c r="B46" s="41" t="s">
        <v>114</v>
      </c>
      <c r="C46" s="42" t="s">
        <v>87</v>
      </c>
      <c r="D46" s="43" t="s">
        <v>96</v>
      </c>
      <c r="E46" s="44">
        <f>1000-200-200</f>
        <v>600</v>
      </c>
      <c r="F46" s="13"/>
      <c r="G46" s="60">
        <v>1.9</v>
      </c>
      <c r="H46" s="45">
        <v>2.25</v>
      </c>
      <c r="I46" s="46">
        <v>1.07</v>
      </c>
      <c r="J46" s="25"/>
    </row>
    <row r="47" spans="1:10" ht="27" customHeight="1" thickBot="1">
      <c r="A47">
        <v>43</v>
      </c>
      <c r="B47" s="65" t="s">
        <v>71</v>
      </c>
      <c r="C47" s="66"/>
      <c r="D47" s="66"/>
      <c r="E47" s="66"/>
      <c r="F47" s="66"/>
      <c r="G47" s="66"/>
      <c r="H47" s="66"/>
      <c r="I47" s="67"/>
    </row>
    <row r="48" spans="1:10" ht="51" customHeight="1" thickBot="1">
      <c r="A48">
        <v>44</v>
      </c>
      <c r="B48" s="49" t="s">
        <v>92</v>
      </c>
      <c r="C48" s="50" t="s">
        <v>91</v>
      </c>
      <c r="D48" s="50" t="s">
        <v>88</v>
      </c>
      <c r="E48" s="51" t="s">
        <v>90</v>
      </c>
      <c r="F48" s="52" t="s">
        <v>89</v>
      </c>
      <c r="G48" s="56" t="s">
        <v>58</v>
      </c>
      <c r="H48" s="52" t="s">
        <v>103</v>
      </c>
      <c r="I48" s="52" t="s">
        <v>102</v>
      </c>
    </row>
    <row r="49" spans="1:9" s="3" customFormat="1" ht="56.45" customHeight="1">
      <c r="A49" s="3">
        <v>45</v>
      </c>
      <c r="B49" s="47" t="s">
        <v>4</v>
      </c>
      <c r="C49" s="29" t="s">
        <v>6</v>
      </c>
      <c r="D49" s="30" t="s">
        <v>95</v>
      </c>
      <c r="E49" s="31">
        <f>1040+2160-224</f>
        <v>2976</v>
      </c>
      <c r="F49" s="12"/>
      <c r="G49" s="61">
        <v>1.35</v>
      </c>
      <c r="H49" s="48">
        <v>3.36</v>
      </c>
      <c r="I49" s="34">
        <v>0.85</v>
      </c>
    </row>
    <row r="50" spans="1:9" s="3" customFormat="1" ht="56.45" customHeight="1">
      <c r="A50" s="3">
        <v>46</v>
      </c>
      <c r="B50" s="39" t="s">
        <v>34</v>
      </c>
      <c r="C50" s="1" t="s">
        <v>35</v>
      </c>
      <c r="D50" s="24" t="s">
        <v>97</v>
      </c>
      <c r="E50" s="7">
        <f>37*80</f>
        <v>2960</v>
      </c>
      <c r="F50" s="2"/>
      <c r="G50" s="62">
        <v>2.4</v>
      </c>
      <c r="H50" s="54">
        <v>3.36</v>
      </c>
      <c r="I50" s="36">
        <v>1.55</v>
      </c>
    </row>
    <row r="51" spans="1:9" s="3" customFormat="1" ht="56.45" customHeight="1">
      <c r="A51" s="3">
        <v>47</v>
      </c>
      <c r="B51" s="39" t="s">
        <v>4</v>
      </c>
      <c r="C51" s="1" t="s">
        <v>48</v>
      </c>
      <c r="D51" s="24" t="s">
        <v>95</v>
      </c>
      <c r="E51" s="7">
        <v>600</v>
      </c>
      <c r="F51" s="2"/>
      <c r="G51" s="62">
        <v>1.35</v>
      </c>
      <c r="H51" s="28">
        <v>1.55</v>
      </c>
      <c r="I51" s="36">
        <v>0.84</v>
      </c>
    </row>
    <row r="52" spans="1:9" s="3" customFormat="1" ht="56.45" customHeight="1">
      <c r="A52" s="3">
        <v>48</v>
      </c>
      <c r="B52" s="39" t="s">
        <v>37</v>
      </c>
      <c r="C52" s="1" t="s">
        <v>55</v>
      </c>
      <c r="D52" s="24" t="s">
        <v>115</v>
      </c>
      <c r="E52" s="7">
        <v>702</v>
      </c>
      <c r="F52" s="2"/>
      <c r="G52" s="62">
        <v>2.8</v>
      </c>
      <c r="H52" s="28">
        <v>3.36</v>
      </c>
      <c r="I52" s="36">
        <v>1.98</v>
      </c>
    </row>
    <row r="53" spans="1:9" s="3" customFormat="1" ht="56.45" customHeight="1">
      <c r="A53" s="3">
        <v>49</v>
      </c>
      <c r="B53" s="39" t="s">
        <v>37</v>
      </c>
      <c r="C53" s="1" t="s">
        <v>56</v>
      </c>
      <c r="D53" s="24" t="s">
        <v>115</v>
      </c>
      <c r="E53" s="7">
        <v>474</v>
      </c>
      <c r="F53" s="2"/>
      <c r="G53" s="62">
        <v>2.8</v>
      </c>
      <c r="H53" s="28">
        <v>3.36</v>
      </c>
      <c r="I53" s="36">
        <v>1.98</v>
      </c>
    </row>
    <row r="54" spans="1:9" s="3" customFormat="1" ht="56.45" customHeight="1">
      <c r="A54" s="3">
        <v>50</v>
      </c>
      <c r="B54" s="39" t="s">
        <v>4</v>
      </c>
      <c r="C54" s="1" t="s">
        <v>57</v>
      </c>
      <c r="D54" s="24" t="s">
        <v>95</v>
      </c>
      <c r="E54" s="7">
        <f>4*80</f>
        <v>320</v>
      </c>
      <c r="F54" s="2"/>
      <c r="G54" s="62">
        <v>1.35</v>
      </c>
      <c r="H54" s="28">
        <v>0.94</v>
      </c>
      <c r="I54" s="36">
        <v>0.84</v>
      </c>
    </row>
    <row r="55" spans="1:9" s="3" customFormat="1" ht="56.45" customHeight="1">
      <c r="A55" s="3">
        <v>51</v>
      </c>
      <c r="B55" s="35" t="s">
        <v>4</v>
      </c>
      <c r="C55" s="1" t="s">
        <v>51</v>
      </c>
      <c r="D55" s="24" t="s">
        <v>95</v>
      </c>
      <c r="E55" s="7">
        <f>18160-80</f>
        <v>18080</v>
      </c>
      <c r="F55" s="2"/>
      <c r="G55" s="62">
        <v>1.35</v>
      </c>
      <c r="H55" s="28">
        <v>2.94</v>
      </c>
      <c r="I55" s="36">
        <v>0.59</v>
      </c>
    </row>
    <row r="56" spans="1:9" s="3" customFormat="1" ht="56.45" customHeight="1">
      <c r="A56" s="3">
        <v>52</v>
      </c>
      <c r="B56" s="39" t="s">
        <v>62</v>
      </c>
      <c r="C56" s="1" t="s">
        <v>63</v>
      </c>
      <c r="D56" s="24" t="s">
        <v>99</v>
      </c>
      <c r="E56" s="7">
        <f>6600-100</f>
        <v>6500</v>
      </c>
      <c r="F56" s="2"/>
      <c r="G56" s="62">
        <v>1.51</v>
      </c>
      <c r="H56" s="28">
        <v>3.36</v>
      </c>
      <c r="I56" s="36">
        <v>0.91</v>
      </c>
    </row>
    <row r="57" spans="1:9" s="3" customFormat="1" ht="56.45" customHeight="1">
      <c r="A57" s="3">
        <v>53</v>
      </c>
      <c r="B57" s="35" t="s">
        <v>59</v>
      </c>
      <c r="C57" s="1" t="s">
        <v>64</v>
      </c>
      <c r="D57" s="24" t="s">
        <v>117</v>
      </c>
      <c r="E57" s="7">
        <f>540-282</f>
        <v>258</v>
      </c>
      <c r="F57" s="2"/>
      <c r="G57" s="62">
        <v>4</v>
      </c>
      <c r="H57" s="28">
        <v>4.5</v>
      </c>
      <c r="I57" s="36">
        <v>2.75</v>
      </c>
    </row>
    <row r="58" spans="1:9" s="3" customFormat="1" ht="56.45" customHeight="1">
      <c r="A58" s="3">
        <v>54</v>
      </c>
      <c r="B58" s="35" t="s">
        <v>59</v>
      </c>
      <c r="C58" s="1" t="s">
        <v>69</v>
      </c>
      <c r="D58" s="24" t="s">
        <v>116</v>
      </c>
      <c r="E58" s="7">
        <f>10710-450-244</f>
        <v>10016</v>
      </c>
      <c r="F58" s="2"/>
      <c r="G58" s="62">
        <v>4</v>
      </c>
      <c r="H58" s="28">
        <v>4.5</v>
      </c>
      <c r="I58" s="36">
        <v>2.75</v>
      </c>
    </row>
    <row r="59" spans="1:9" s="3" customFormat="1" ht="56.45" customHeight="1">
      <c r="A59" s="3">
        <v>55</v>
      </c>
      <c r="B59" s="35" t="s">
        <v>61</v>
      </c>
      <c r="C59" s="1" t="s">
        <v>65</v>
      </c>
      <c r="D59" s="24" t="s">
        <v>118</v>
      </c>
      <c r="E59" s="7">
        <v>156</v>
      </c>
      <c r="F59" s="2"/>
      <c r="G59" s="62">
        <v>3.2</v>
      </c>
      <c r="H59" s="28">
        <v>4.5</v>
      </c>
      <c r="I59" s="36">
        <v>2.25</v>
      </c>
    </row>
    <row r="60" spans="1:9" s="3" customFormat="1" ht="56.45" customHeight="1">
      <c r="A60" s="3">
        <v>56</v>
      </c>
      <c r="B60" s="35" t="s">
        <v>20</v>
      </c>
      <c r="C60" s="1" t="s">
        <v>21</v>
      </c>
      <c r="D60" s="24" t="s">
        <v>119</v>
      </c>
      <c r="E60" s="7">
        <v>541</v>
      </c>
      <c r="F60" s="2"/>
      <c r="G60" s="62">
        <v>3.95</v>
      </c>
      <c r="H60" s="28">
        <v>4.5</v>
      </c>
      <c r="I60" s="36">
        <v>2.35</v>
      </c>
    </row>
    <row r="61" spans="1:9" s="3" customFormat="1" ht="56.45" customHeight="1">
      <c r="A61" s="3">
        <v>57</v>
      </c>
      <c r="B61" s="35" t="s">
        <v>4</v>
      </c>
      <c r="C61" s="1" t="s">
        <v>7</v>
      </c>
      <c r="D61" s="24" t="s">
        <v>95</v>
      </c>
      <c r="E61" s="7">
        <v>96</v>
      </c>
      <c r="F61" s="2"/>
      <c r="G61" s="62">
        <v>1.35</v>
      </c>
      <c r="H61" s="28">
        <v>2.94</v>
      </c>
      <c r="I61" s="36">
        <v>0.84</v>
      </c>
    </row>
    <row r="62" spans="1:9" s="3" customFormat="1" ht="56.45" customHeight="1">
      <c r="A62" s="3">
        <v>58</v>
      </c>
      <c r="B62" s="35" t="s">
        <v>4</v>
      </c>
      <c r="C62" s="1" t="s">
        <v>33</v>
      </c>
      <c r="D62" s="24" t="s">
        <v>95</v>
      </c>
      <c r="E62" s="7">
        <v>77</v>
      </c>
      <c r="F62" s="2"/>
      <c r="G62" s="62">
        <v>1.35</v>
      </c>
      <c r="H62" s="28">
        <v>2.94</v>
      </c>
      <c r="I62" s="36">
        <v>0.84</v>
      </c>
    </row>
    <row r="63" spans="1:9" s="3" customFormat="1" ht="56.45" customHeight="1">
      <c r="A63" s="3">
        <v>59</v>
      </c>
      <c r="B63" s="35" t="s">
        <v>4</v>
      </c>
      <c r="C63" s="1" t="s">
        <v>30</v>
      </c>
      <c r="D63" s="24" t="s">
        <v>95</v>
      </c>
      <c r="E63" s="7">
        <v>36.5</v>
      </c>
      <c r="F63" s="2"/>
      <c r="G63" s="62">
        <v>1.35</v>
      </c>
      <c r="H63" s="28">
        <v>2.94</v>
      </c>
      <c r="I63" s="36">
        <v>0.84</v>
      </c>
    </row>
    <row r="64" spans="1:9" s="3" customFormat="1" ht="56.45" customHeight="1">
      <c r="A64" s="3">
        <v>60</v>
      </c>
      <c r="B64" s="35" t="s">
        <v>4</v>
      </c>
      <c r="C64" s="1" t="s">
        <v>66</v>
      </c>
      <c r="D64" s="24" t="s">
        <v>95</v>
      </c>
      <c r="E64" s="7">
        <v>412</v>
      </c>
      <c r="F64" s="2"/>
      <c r="G64" s="62">
        <v>1.35</v>
      </c>
      <c r="H64" s="28">
        <v>2.94</v>
      </c>
      <c r="I64" s="36">
        <v>0.84</v>
      </c>
    </row>
    <row r="65" spans="1:9" s="3" customFormat="1" ht="56.45" customHeight="1">
      <c r="A65" s="3">
        <v>61</v>
      </c>
      <c r="B65" s="35" t="s">
        <v>4</v>
      </c>
      <c r="C65" s="1" t="s">
        <v>8</v>
      </c>
      <c r="D65" s="24" t="s">
        <v>95</v>
      </c>
      <c r="E65" s="7">
        <f>100+65</f>
        <v>165</v>
      </c>
      <c r="F65" s="2"/>
      <c r="G65" s="62">
        <v>1.35</v>
      </c>
      <c r="H65" s="28">
        <v>2.94</v>
      </c>
      <c r="I65" s="36">
        <v>0.84</v>
      </c>
    </row>
    <row r="66" spans="1:9" s="3" customFormat="1" ht="56.45" customHeight="1">
      <c r="A66" s="3">
        <v>62</v>
      </c>
      <c r="B66" s="35" t="s">
        <v>4</v>
      </c>
      <c r="C66" s="1" t="s">
        <v>9</v>
      </c>
      <c r="D66" s="24" t="s">
        <v>95</v>
      </c>
      <c r="E66" s="7">
        <v>726</v>
      </c>
      <c r="F66" s="2"/>
      <c r="G66" s="62">
        <v>1.35</v>
      </c>
      <c r="H66" s="28">
        <v>2.94</v>
      </c>
      <c r="I66" s="36">
        <v>0.84</v>
      </c>
    </row>
    <row r="67" spans="1:9" s="3" customFormat="1" ht="56.45" customHeight="1">
      <c r="A67" s="3">
        <v>63</v>
      </c>
      <c r="B67" s="35" t="s">
        <v>4</v>
      </c>
      <c r="C67" s="1" t="s">
        <v>10</v>
      </c>
      <c r="D67" s="24" t="s">
        <v>95</v>
      </c>
      <c r="E67" s="7">
        <v>46</v>
      </c>
      <c r="F67" s="2"/>
      <c r="G67" s="62">
        <v>1.35</v>
      </c>
      <c r="H67" s="28">
        <v>2.94</v>
      </c>
      <c r="I67" s="36">
        <v>0.84</v>
      </c>
    </row>
    <row r="68" spans="1:9" s="3" customFormat="1" ht="56.45" customHeight="1">
      <c r="A68" s="3">
        <v>64</v>
      </c>
      <c r="B68" s="35" t="s">
        <v>4</v>
      </c>
      <c r="C68" s="1" t="s">
        <v>31</v>
      </c>
      <c r="D68" s="24" t="s">
        <v>95</v>
      </c>
      <c r="E68" s="7">
        <v>45</v>
      </c>
      <c r="F68" s="2"/>
      <c r="G68" s="62">
        <v>1.35</v>
      </c>
      <c r="H68" s="28">
        <v>2.94</v>
      </c>
      <c r="I68" s="36">
        <v>0.84</v>
      </c>
    </row>
    <row r="69" spans="1:9" s="3" customFormat="1" ht="56.45" customHeight="1">
      <c r="A69" s="3">
        <v>65</v>
      </c>
      <c r="B69" s="35" t="s">
        <v>4</v>
      </c>
      <c r="C69" s="1" t="s">
        <v>50</v>
      </c>
      <c r="D69" s="24" t="s">
        <v>95</v>
      </c>
      <c r="E69" s="7">
        <v>50</v>
      </c>
      <c r="F69" s="2"/>
      <c r="G69" s="62">
        <v>1.35</v>
      </c>
      <c r="H69" s="28">
        <v>2.94</v>
      </c>
      <c r="I69" s="36">
        <v>0.84</v>
      </c>
    </row>
    <row r="70" spans="1:9" s="3" customFormat="1" ht="56.45" customHeight="1">
      <c r="A70" s="3">
        <v>66</v>
      </c>
      <c r="B70" s="35" t="s">
        <v>4</v>
      </c>
      <c r="C70" s="1" t="s">
        <v>67</v>
      </c>
      <c r="D70" s="24" t="s">
        <v>95</v>
      </c>
      <c r="E70" s="7">
        <v>56</v>
      </c>
      <c r="F70" s="2"/>
      <c r="G70" s="62">
        <v>1.35</v>
      </c>
      <c r="H70" s="28">
        <v>2.94</v>
      </c>
      <c r="I70" s="36">
        <v>0.84</v>
      </c>
    </row>
    <row r="71" spans="1:9" s="3" customFormat="1" ht="56.45" customHeight="1">
      <c r="A71" s="3">
        <v>67</v>
      </c>
      <c r="B71" s="35" t="s">
        <v>4</v>
      </c>
      <c r="C71" s="1" t="s">
        <v>14</v>
      </c>
      <c r="D71" s="24" t="s">
        <v>95</v>
      </c>
      <c r="E71" s="7">
        <v>298</v>
      </c>
      <c r="F71" s="2"/>
      <c r="G71" s="62">
        <v>1.35</v>
      </c>
      <c r="H71" s="28">
        <v>2.94</v>
      </c>
      <c r="I71" s="36">
        <v>0.84</v>
      </c>
    </row>
    <row r="72" spans="1:9" s="3" customFormat="1" ht="56.45" customHeight="1">
      <c r="A72" s="3">
        <v>68</v>
      </c>
      <c r="B72" s="35" t="s">
        <v>4</v>
      </c>
      <c r="C72" s="1" t="s">
        <v>68</v>
      </c>
      <c r="D72" s="24" t="s">
        <v>95</v>
      </c>
      <c r="E72" s="7">
        <v>170</v>
      </c>
      <c r="F72" s="2"/>
      <c r="G72" s="62">
        <v>1.35</v>
      </c>
      <c r="H72" s="28">
        <v>2.94</v>
      </c>
      <c r="I72" s="36">
        <v>0.84</v>
      </c>
    </row>
    <row r="73" spans="1:9" s="3" customFormat="1" ht="56.45" customHeight="1">
      <c r="A73" s="3">
        <v>69</v>
      </c>
      <c r="B73" s="35" t="s">
        <v>4</v>
      </c>
      <c r="C73" s="1" t="s">
        <v>46</v>
      </c>
      <c r="D73" s="24" t="s">
        <v>95</v>
      </c>
      <c r="E73" s="7">
        <v>1406.2</v>
      </c>
      <c r="F73" s="2"/>
      <c r="G73" s="62">
        <v>1.35</v>
      </c>
      <c r="H73" s="28">
        <v>2.94</v>
      </c>
      <c r="I73" s="36">
        <v>0.84</v>
      </c>
    </row>
    <row r="74" spans="1:9" s="3" customFormat="1" ht="56.45" customHeight="1">
      <c r="A74" s="3">
        <v>70</v>
      </c>
      <c r="B74" s="35" t="s">
        <v>4</v>
      </c>
      <c r="C74" s="1" t="s">
        <v>5</v>
      </c>
      <c r="D74" s="24" t="s">
        <v>95</v>
      </c>
      <c r="E74" s="7">
        <v>42</v>
      </c>
      <c r="F74" s="2"/>
      <c r="G74" s="62">
        <v>1.35</v>
      </c>
      <c r="H74" s="28">
        <v>2.94</v>
      </c>
      <c r="I74" s="36">
        <v>0.84</v>
      </c>
    </row>
    <row r="75" spans="1:9" s="3" customFormat="1" ht="56.45" customHeight="1">
      <c r="A75" s="3">
        <v>71</v>
      </c>
      <c r="B75" s="35" t="s">
        <v>34</v>
      </c>
      <c r="C75" s="1" t="s">
        <v>35</v>
      </c>
      <c r="D75" s="24" t="s">
        <v>97</v>
      </c>
      <c r="E75" s="7">
        <v>113</v>
      </c>
      <c r="F75" s="2"/>
      <c r="G75" s="62">
        <v>2.4</v>
      </c>
      <c r="H75" s="28">
        <v>3.24</v>
      </c>
      <c r="I75" s="36">
        <v>1.35</v>
      </c>
    </row>
    <row r="76" spans="1:9" s="3" customFormat="1" ht="56.45" customHeight="1">
      <c r="A76" s="3">
        <v>72</v>
      </c>
      <c r="B76" s="35" t="s">
        <v>37</v>
      </c>
      <c r="C76" s="1" t="s">
        <v>38</v>
      </c>
      <c r="D76" s="24" t="s">
        <v>97</v>
      </c>
      <c r="E76" s="7">
        <v>112</v>
      </c>
      <c r="F76" s="2"/>
      <c r="G76" s="62">
        <v>2.4</v>
      </c>
      <c r="H76" s="28">
        <v>3.24</v>
      </c>
      <c r="I76" s="36">
        <v>1.35</v>
      </c>
    </row>
    <row r="77" spans="1:9" s="3" customFormat="1" ht="56.45" customHeight="1">
      <c r="A77" s="3">
        <v>73</v>
      </c>
      <c r="B77" s="35" t="s">
        <v>37</v>
      </c>
      <c r="C77" s="1" t="s">
        <v>21</v>
      </c>
      <c r="D77" s="24" t="s">
        <v>97</v>
      </c>
      <c r="E77" s="7">
        <v>144.5</v>
      </c>
      <c r="F77" s="2"/>
      <c r="G77" s="62">
        <v>2.4</v>
      </c>
      <c r="H77" s="28">
        <v>3.24</v>
      </c>
      <c r="I77" s="36">
        <v>1.35</v>
      </c>
    </row>
    <row r="78" spans="1:9" s="3" customFormat="1" ht="56.45" customHeight="1">
      <c r="A78" s="3">
        <v>74</v>
      </c>
      <c r="B78" s="35" t="s">
        <v>37</v>
      </c>
      <c r="C78" s="1" t="s">
        <v>41</v>
      </c>
      <c r="D78" s="24" t="s">
        <v>97</v>
      </c>
      <c r="E78" s="7">
        <v>125.7</v>
      </c>
      <c r="F78" s="2"/>
      <c r="G78" s="62">
        <v>2.4</v>
      </c>
      <c r="H78" s="28">
        <v>3.24</v>
      </c>
      <c r="I78" s="36">
        <v>1.35</v>
      </c>
    </row>
    <row r="79" spans="1:9" s="3" customFormat="1" ht="56.45" customHeight="1">
      <c r="A79" s="3">
        <v>75</v>
      </c>
      <c r="B79" s="35" t="s">
        <v>37</v>
      </c>
      <c r="C79" s="1" t="s">
        <v>42</v>
      </c>
      <c r="D79" s="24" t="s">
        <v>97</v>
      </c>
      <c r="E79" s="7">
        <v>135</v>
      </c>
      <c r="F79" s="2"/>
      <c r="G79" s="62">
        <v>2.4</v>
      </c>
      <c r="H79" s="28">
        <v>3.24</v>
      </c>
      <c r="I79" s="36">
        <v>1.35</v>
      </c>
    </row>
    <row r="80" spans="1:9" s="3" customFormat="1" ht="56.45" customHeight="1">
      <c r="A80" s="3">
        <v>76</v>
      </c>
      <c r="B80" s="35" t="s">
        <v>37</v>
      </c>
      <c r="C80" s="1" t="s">
        <v>39</v>
      </c>
      <c r="D80" s="24" t="s">
        <v>97</v>
      </c>
      <c r="E80" s="7">
        <v>90</v>
      </c>
      <c r="F80" s="2"/>
      <c r="G80" s="62">
        <v>2.4</v>
      </c>
      <c r="H80" s="28">
        <v>3.24</v>
      </c>
      <c r="I80" s="36">
        <v>1.35</v>
      </c>
    </row>
    <row r="81" spans="1:9" s="3" customFormat="1" ht="56.45" customHeight="1">
      <c r="A81" s="3">
        <v>77</v>
      </c>
      <c r="B81" s="39" t="s">
        <v>4</v>
      </c>
      <c r="C81" s="1" t="s">
        <v>70</v>
      </c>
      <c r="D81" s="24" t="s">
        <v>95</v>
      </c>
      <c r="E81" s="7">
        <v>10</v>
      </c>
      <c r="F81" s="2"/>
      <c r="G81" s="62">
        <v>1.35</v>
      </c>
      <c r="H81" s="28">
        <v>2.94</v>
      </c>
      <c r="I81" s="36">
        <v>0.84</v>
      </c>
    </row>
    <row r="82" spans="1:9" s="3" customFormat="1" ht="56.45" customHeight="1">
      <c r="A82" s="3">
        <v>78</v>
      </c>
      <c r="B82" s="35" t="s">
        <v>72</v>
      </c>
      <c r="C82" s="14" t="s">
        <v>75</v>
      </c>
      <c r="D82" s="24" t="s">
        <v>100</v>
      </c>
      <c r="E82" s="20">
        <v>360</v>
      </c>
      <c r="F82" s="23"/>
      <c r="G82" s="63">
        <v>5.5</v>
      </c>
      <c r="H82" s="15">
        <v>6.75</v>
      </c>
      <c r="I82" s="40">
        <v>3.55</v>
      </c>
    </row>
    <row r="83" spans="1:9" s="3" customFormat="1" ht="63.75" customHeight="1">
      <c r="A83" s="3">
        <v>79</v>
      </c>
      <c r="B83" s="35" t="s">
        <v>72</v>
      </c>
      <c r="C83" s="14" t="s">
        <v>76</v>
      </c>
      <c r="D83" s="24" t="s">
        <v>121</v>
      </c>
      <c r="E83" s="20">
        <v>59</v>
      </c>
      <c r="F83" s="23"/>
      <c r="G83" s="63">
        <v>5.5</v>
      </c>
      <c r="H83" s="15">
        <v>6.75</v>
      </c>
      <c r="I83" s="40">
        <v>3.55</v>
      </c>
    </row>
    <row r="84" spans="1:9" s="3" customFormat="1" ht="56.45" customHeight="1">
      <c r="A84" s="3">
        <v>80</v>
      </c>
      <c r="B84" s="35" t="s">
        <v>72</v>
      </c>
      <c r="C84" s="14" t="s">
        <v>84</v>
      </c>
      <c r="D84" s="24" t="s">
        <v>100</v>
      </c>
      <c r="E84" s="20">
        <v>270</v>
      </c>
      <c r="F84" s="23"/>
      <c r="G84" s="63">
        <v>5.5</v>
      </c>
      <c r="H84" s="15">
        <v>6.75</v>
      </c>
      <c r="I84" s="40">
        <v>3.55</v>
      </c>
    </row>
    <row r="85" spans="1:9" s="3" customFormat="1" ht="61.5" customHeight="1">
      <c r="A85" s="3">
        <v>81</v>
      </c>
      <c r="B85" s="35" t="s">
        <v>72</v>
      </c>
      <c r="C85" s="14" t="s">
        <v>77</v>
      </c>
      <c r="D85" s="24" t="s">
        <v>121</v>
      </c>
      <c r="E85" s="20">
        <v>503</v>
      </c>
      <c r="F85" s="23"/>
      <c r="G85" s="63">
        <v>5.5</v>
      </c>
      <c r="H85" s="15">
        <v>6.75</v>
      </c>
      <c r="I85" s="40">
        <v>3.55</v>
      </c>
    </row>
    <row r="86" spans="1:9" s="3" customFormat="1" ht="60.75" customHeight="1">
      <c r="A86" s="3">
        <v>82</v>
      </c>
      <c r="B86" s="35" t="s">
        <v>72</v>
      </c>
      <c r="C86" s="14" t="s">
        <v>78</v>
      </c>
      <c r="D86" s="24" t="s">
        <v>121</v>
      </c>
      <c r="E86" s="20">
        <v>107</v>
      </c>
      <c r="F86" s="23"/>
      <c r="G86" s="63">
        <v>5.5</v>
      </c>
      <c r="H86" s="15">
        <v>6.75</v>
      </c>
      <c r="I86" s="40">
        <v>3.55</v>
      </c>
    </row>
    <row r="87" spans="1:9" s="3" customFormat="1" ht="63.75" customHeight="1">
      <c r="A87" s="3">
        <v>83</v>
      </c>
      <c r="B87" s="35" t="s">
        <v>86</v>
      </c>
      <c r="C87" s="14" t="s">
        <v>73</v>
      </c>
      <c r="D87" s="24" t="s">
        <v>125</v>
      </c>
      <c r="E87" s="20">
        <v>60</v>
      </c>
      <c r="F87" s="23"/>
      <c r="G87" s="63">
        <v>5.5</v>
      </c>
      <c r="H87" s="15">
        <v>6.75</v>
      </c>
      <c r="I87" s="40">
        <v>3.55</v>
      </c>
    </row>
    <row r="88" spans="1:9" s="3" customFormat="1" ht="62.25" customHeight="1">
      <c r="A88" s="3">
        <v>84</v>
      </c>
      <c r="B88" s="35" t="s">
        <v>72</v>
      </c>
      <c r="C88" s="14" t="s">
        <v>85</v>
      </c>
      <c r="D88" s="24" t="s">
        <v>121</v>
      </c>
      <c r="E88" s="20">
        <v>210</v>
      </c>
      <c r="F88" s="23"/>
      <c r="G88" s="63">
        <v>5.5</v>
      </c>
      <c r="H88" s="15">
        <v>6.75</v>
      </c>
      <c r="I88" s="40">
        <v>3.55</v>
      </c>
    </row>
    <row r="89" spans="1:9" s="3" customFormat="1" ht="56.45" customHeight="1">
      <c r="A89" s="3">
        <v>85</v>
      </c>
      <c r="B89" s="35" t="s">
        <v>80</v>
      </c>
      <c r="C89" s="14" t="s">
        <v>81</v>
      </c>
      <c r="D89" s="24" t="s">
        <v>124</v>
      </c>
      <c r="E89" s="20">
        <v>74</v>
      </c>
      <c r="F89" s="23"/>
      <c r="G89" s="63">
        <v>5.5</v>
      </c>
      <c r="H89" s="15">
        <v>6.75</v>
      </c>
      <c r="I89" s="40">
        <v>3.55</v>
      </c>
    </row>
    <row r="90" spans="1:9" s="3" customFormat="1" ht="63" customHeight="1">
      <c r="A90" s="3">
        <v>86</v>
      </c>
      <c r="B90" s="35" t="s">
        <v>82</v>
      </c>
      <c r="C90" s="14" t="s">
        <v>83</v>
      </c>
      <c r="D90" s="24" t="s">
        <v>123</v>
      </c>
      <c r="E90" s="20">
        <v>50</v>
      </c>
      <c r="F90" s="23"/>
      <c r="G90" s="63">
        <v>5.5</v>
      </c>
      <c r="H90" s="15">
        <v>6.75</v>
      </c>
      <c r="I90" s="40">
        <v>3.55</v>
      </c>
    </row>
    <row r="91" spans="1:9" s="3" customFormat="1" ht="60.75" customHeight="1">
      <c r="A91" s="3">
        <v>87</v>
      </c>
      <c r="B91" s="35" t="s">
        <v>60</v>
      </c>
      <c r="C91" s="14" t="s">
        <v>74</v>
      </c>
      <c r="D91" s="24" t="s">
        <v>121</v>
      </c>
      <c r="E91" s="20">
        <f>300-180</f>
        <v>120</v>
      </c>
      <c r="F91" s="23"/>
      <c r="G91" s="63">
        <v>5.5</v>
      </c>
      <c r="H91" s="15">
        <v>6.75</v>
      </c>
      <c r="I91" s="40">
        <v>3.55</v>
      </c>
    </row>
    <row r="92" spans="1:9" s="3" customFormat="1" ht="60.75" customHeight="1">
      <c r="A92" s="3">
        <v>88</v>
      </c>
      <c r="B92" s="35" t="s">
        <v>72</v>
      </c>
      <c r="C92" s="14" t="s">
        <v>79</v>
      </c>
      <c r="D92" s="24" t="s">
        <v>122</v>
      </c>
      <c r="E92" s="20">
        <v>136</v>
      </c>
      <c r="F92" s="23"/>
      <c r="G92" s="63">
        <v>5.5</v>
      </c>
      <c r="H92" s="15">
        <v>6.75</v>
      </c>
      <c r="I92" s="40">
        <v>3.55</v>
      </c>
    </row>
    <row r="93" spans="1:9" s="3" customFormat="1" ht="64.5" customHeight="1">
      <c r="A93" s="3">
        <v>89</v>
      </c>
      <c r="B93" s="38" t="s">
        <v>52</v>
      </c>
      <c r="C93" s="21" t="s">
        <v>53</v>
      </c>
      <c r="D93" s="24" t="s">
        <v>121</v>
      </c>
      <c r="E93" s="7">
        <f>800-160</f>
        <v>640</v>
      </c>
      <c r="F93" s="2"/>
      <c r="G93" s="58">
        <v>5.5</v>
      </c>
      <c r="H93" s="26">
        <v>6.75</v>
      </c>
      <c r="I93" s="36">
        <v>3.55</v>
      </c>
    </row>
    <row r="94" spans="1:9" s="3" customFormat="1" ht="78.75" customHeight="1" thickBot="1">
      <c r="A94" s="3">
        <v>90</v>
      </c>
      <c r="B94" s="41" t="s">
        <v>54</v>
      </c>
      <c r="C94" s="42" t="s">
        <v>49</v>
      </c>
      <c r="D94" s="43" t="s">
        <v>101</v>
      </c>
      <c r="E94" s="44">
        <v>300</v>
      </c>
      <c r="F94" s="13"/>
      <c r="G94" s="60">
        <v>3.9</v>
      </c>
      <c r="H94" s="45">
        <v>3.75</v>
      </c>
      <c r="I94" s="46">
        <v>2.4500000000000002</v>
      </c>
    </row>
    <row r="95" spans="1:9" ht="15.75">
      <c r="D95" s="17"/>
    </row>
    <row r="96" spans="1:9" ht="15.75">
      <c r="B96" s="8" t="s">
        <v>126</v>
      </c>
      <c r="D96" s="17" t="s">
        <v>128</v>
      </c>
    </row>
    <row r="97" spans="2:4" ht="15.75">
      <c r="B97" s="8" t="s">
        <v>127</v>
      </c>
      <c r="C97" s="3" t="s">
        <v>129</v>
      </c>
      <c r="D97" s="17"/>
    </row>
    <row r="98" spans="2:4" ht="15.75">
      <c r="D98" s="17"/>
    </row>
    <row r="99" spans="2:4" ht="15.75">
      <c r="D99" s="17"/>
    </row>
    <row r="100" spans="2:4" ht="15.75">
      <c r="D100" s="17"/>
    </row>
    <row r="101" spans="2:4" ht="15.75">
      <c r="D101" s="17"/>
    </row>
    <row r="102" spans="2:4" ht="15.75">
      <c r="D102" s="17"/>
    </row>
    <row r="103" spans="2:4" ht="15.75">
      <c r="D103" s="17"/>
    </row>
    <row r="104" spans="2:4" ht="15.75">
      <c r="D104" s="17"/>
    </row>
    <row r="105" spans="2:4" ht="15.75">
      <c r="D105" s="17"/>
    </row>
    <row r="106" spans="2:4" ht="15.75">
      <c r="D106" s="17"/>
    </row>
    <row r="107" spans="2:4" ht="15.75">
      <c r="D107" s="17"/>
    </row>
    <row r="108" spans="2:4" ht="15.75">
      <c r="D108" s="17"/>
    </row>
    <row r="109" spans="2:4" ht="15.75">
      <c r="D109" s="17"/>
    </row>
    <row r="110" spans="2:4" ht="15.75">
      <c r="D110" s="17"/>
    </row>
    <row r="111" spans="2:4" ht="15.75">
      <c r="D111" s="17"/>
    </row>
    <row r="112" spans="2:4" ht="15.75">
      <c r="D112" s="17"/>
    </row>
    <row r="113" spans="4:4" ht="15.75">
      <c r="D113" s="17"/>
    </row>
    <row r="114" spans="4:4" ht="15.75">
      <c r="D114" s="17"/>
    </row>
    <row r="115" spans="4:4" ht="15.75">
      <c r="D115" s="17"/>
    </row>
    <row r="116" spans="4:4" ht="15.75">
      <c r="D116" s="17"/>
    </row>
    <row r="117" spans="4:4" ht="15.75">
      <c r="D117" s="17"/>
    </row>
  </sheetData>
  <mergeCells count="3">
    <mergeCell ref="B47:I47"/>
    <mergeCell ref="A3:I3"/>
    <mergeCell ref="A1:I1"/>
  </mergeCells>
  <pageMargins left="0.70866141732283472" right="0.70866141732283472" top="0.98425196850393704" bottom="0.59055118110236227" header="0.31496062992125984" footer="0.31496062992125984"/>
  <pageSetup paperSize="9" scale="72" orientation="portrait" r:id="rId1"/>
  <headerFooter>
    <oddHeader xml:space="preserve">&amp;C
&amp;G&amp;RUPDATE:13.11.2015
</oddHeader>
    <oddFooter>&amp;L&amp;P</oddFooter>
  </headerFooter>
  <rowBreaks count="3" manualBreakCount="3">
    <brk id="20" max="16383" man="1"/>
    <brk id="46" min="1" max="8" man="1"/>
    <brk id="65" min="1" max="11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Stofflagerstand Zoll + Alt</vt:lpstr>
      <vt:lpstr>'Stofflagerstand Zoll + Alt'!Druckbereich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Ensinger</dc:creator>
  <cp:lastModifiedBy>FWS-ALL</cp:lastModifiedBy>
  <cp:lastPrinted>2015-11-13T08:03:48Z</cp:lastPrinted>
  <dcterms:created xsi:type="dcterms:W3CDTF">2015-03-02T15:03:52Z</dcterms:created>
  <dcterms:modified xsi:type="dcterms:W3CDTF">2015-11-17T16:57:34Z</dcterms:modified>
</cp:coreProperties>
</file>